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7"/>
  </bookViews>
  <sheets>
    <sheet name="tab 1.11" sheetId="1" r:id="rId1"/>
    <sheet name="tab 1.10" sheetId="2" r:id="rId2"/>
    <sheet name="tab 1.9" sheetId="3" r:id="rId3"/>
    <sheet name="tab 1.8 " sheetId="4" r:id="rId4"/>
    <sheet name="tab 1.7" sheetId="5" r:id="rId5"/>
    <sheet name="Tab. 1. 6a" sheetId="6" r:id="rId6"/>
    <sheet name="Tab.1.5" sheetId="7" r:id="rId7"/>
    <sheet name="Tab.1.4" sheetId="8" r:id="rId8"/>
    <sheet name="Tab.1.3 " sheetId="9" r:id="rId9"/>
    <sheet name="Tab. 1. 2" sheetId="10" r:id="rId10"/>
    <sheet name="Tab.1.1 " sheetId="11" r:id="rId11"/>
  </sheets>
  <definedNames>
    <definedName name="TABLE" localSheetId="7">'Tab.1.4'!$A$28:$A$29</definedName>
  </definedNames>
  <calcPr fullCalcOnLoad="1"/>
</workbook>
</file>

<file path=xl/sharedStrings.xml><?xml version="1.0" encoding="utf-8"?>
<sst xmlns="http://schemas.openxmlformats.org/spreadsheetml/2006/main" count="410" uniqueCount="132">
  <si>
    <t>Montagna</t>
  </si>
  <si>
    <t>Totale</t>
  </si>
  <si>
    <t>Collina</t>
  </si>
  <si>
    <t>Pianura</t>
  </si>
  <si>
    <t>Sicilia</t>
  </si>
  <si>
    <t>Italia</t>
  </si>
  <si>
    <t>Fonte: Elaborazione su dati ISTAT</t>
  </si>
  <si>
    <t>Nord-Centro</t>
  </si>
  <si>
    <t>- di cui interna</t>
  </si>
  <si>
    <t>- di cui litoranea</t>
  </si>
  <si>
    <t>Numero comuni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</si>
  <si>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</si>
  <si>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</si>
  <si>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</si>
  <si>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</si>
  <si>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</si>
  <si>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</si>
  <si>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</si>
  <si>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</si>
  <si>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</si>
  <si>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Sud-Isole</t>
  </si>
  <si>
    <t>Massima</t>
  </si>
  <si>
    <t>Minima</t>
  </si>
  <si>
    <t>Popolazione</t>
  </si>
  <si>
    <t>fino a 5.000</t>
  </si>
  <si>
    <t>da 5.001 a 10.000</t>
  </si>
  <si>
    <t>da 10.001 a 20.000</t>
  </si>
  <si>
    <t>da 20.001 a 50.000</t>
  </si>
  <si>
    <t>oltre 50.001</t>
  </si>
  <si>
    <t>-</t>
  </si>
  <si>
    <t>Numero incendi boschivi</t>
  </si>
  <si>
    <t>Superficie boscata</t>
  </si>
  <si>
    <t>Superficie non boscata</t>
  </si>
  <si>
    <t>Superficie totale</t>
  </si>
  <si>
    <t>Sup. media percorsa dal fuoco (ettari/incendi)</t>
  </si>
  <si>
    <t>% differenziata sul totale</t>
  </si>
  <si>
    <t>Differenziata</t>
  </si>
  <si>
    <t>Vetro</t>
  </si>
  <si>
    <t>Carta</t>
  </si>
  <si>
    <t>Plastica</t>
  </si>
  <si>
    <t>Altro</t>
  </si>
  <si>
    <t>Produzione totale R.U (t/anno)</t>
  </si>
  <si>
    <t>Racc. differenziata per ab. (in kg)</t>
  </si>
  <si>
    <t>Ingrombranti a smaltimento</t>
  </si>
  <si>
    <t>Fonte: Elaborazione su dati APAT</t>
  </si>
  <si>
    <t>Fonte: Elaborazione su dati Servizio Antincendi Boschivi e Corpo Forestale dello Stato</t>
  </si>
  <si>
    <t>Italia = 100</t>
  </si>
  <si>
    <t>Produzione pro-capite (kg/ab*anno)</t>
  </si>
  <si>
    <t>Variazione % R.U.
(su anno prec.)</t>
  </si>
  <si>
    <t>(cifre assolute in tonnellate)</t>
  </si>
  <si>
    <t>Prelevata</t>
  </si>
  <si>
    <t>Potabilizzata</t>
  </si>
  <si>
    <t>Immessa in rete</t>
  </si>
  <si>
    <t>Erogata</t>
  </si>
  <si>
    <t>Potabilizzata/prelevata (%)</t>
  </si>
  <si>
    <t>Erogata/immessa in rete (%)</t>
  </si>
  <si>
    <t>Super-ficie</t>
  </si>
  <si>
    <t>2007</t>
  </si>
  <si>
    <t>2008</t>
  </si>
  <si>
    <t>2009</t>
  </si>
  <si>
    <t xml:space="preserve">Media </t>
  </si>
  <si>
    <r>
      <t xml:space="preserve">Precipitazione </t>
    </r>
    <r>
      <rPr>
        <i/>
        <sz val="10"/>
        <color indexed="18"/>
        <rFont val="Arial"/>
        <family val="2"/>
      </rPr>
      <t>(millimetri)</t>
    </r>
  </si>
  <si>
    <r>
      <t xml:space="preserve">Temperatura
</t>
    </r>
    <r>
      <rPr>
        <i/>
        <sz val="10"/>
        <color indexed="18"/>
        <rFont val="Arial"/>
        <family val="2"/>
      </rPr>
      <t>(gradi Celsius)</t>
    </r>
  </si>
  <si>
    <r>
      <t>Escursione termica media annua</t>
    </r>
    <r>
      <rPr>
        <i/>
        <sz val="10"/>
        <color indexed="18"/>
        <rFont val="Arial"/>
        <family val="2"/>
      </rPr>
      <t xml:space="preserve"> (gradi Celsius)</t>
    </r>
  </si>
  <si>
    <t xml:space="preserve">n. d. </t>
  </si>
  <si>
    <t>ZPS</t>
  </si>
  <si>
    <t>Numero</t>
  </si>
  <si>
    <r>
      <t>Superficie</t>
    </r>
    <r>
      <rPr>
        <i/>
        <sz val="10"/>
        <rFont val="Arial"/>
        <family val="2"/>
      </rPr>
      <t xml:space="preserve"> (ettari)</t>
    </r>
  </si>
  <si>
    <t>% su superficie territoriale (a)</t>
  </si>
  <si>
    <t>(a) i valori in ettari della superficie sono basati sulle misurazioni dell'Agenzia del territorio al 31.12.2002</t>
  </si>
  <si>
    <t>Sic (b)</t>
  </si>
  <si>
    <t>Natura 2000 (c)</t>
  </si>
  <si>
    <t>(c) il numero e l'estensione dei siti Natura 2000 per regione è calcolato escludendo le sovrapposizioni tra i Sic e le Zps</t>
  </si>
  <si>
    <t>(b) dal luglio 2006 i pSci sono diventati Sic</t>
  </si>
  <si>
    <t>2010</t>
  </si>
  <si>
    <t>2011*</t>
  </si>
  <si>
    <t>Province - 2011*</t>
  </si>
  <si>
    <t>Ripartizioni - 2011*</t>
  </si>
  <si>
    <t>2011</t>
  </si>
  <si>
    <t>Ripartizioni - 2011</t>
  </si>
  <si>
    <t>Province - 2011</t>
  </si>
  <si>
    <t>Fonte: Elaborazione su dati SIAS - Servizio Informativo Agrometeorologico Siciliano</t>
  </si>
  <si>
    <t>Ripartizioni 2009*</t>
  </si>
  <si>
    <t>* i dati ripartizionali sono desunti dalla pubblicazione ISTAT -" L'andamento meteo-climatico in Italia" (Anno 2009)</t>
  </si>
  <si>
    <t>Tavola 1.1  Classificazione del territorio per zona altimetrica</t>
  </si>
  <si>
    <t>Classi di magnitudo</t>
  </si>
  <si>
    <t>4,0 - 4,4</t>
  </si>
  <si>
    <t>4,5 - 4,9</t>
  </si>
  <si>
    <t>5,0 - 5,4</t>
  </si>
  <si>
    <t>5,5 - 5,9</t>
  </si>
  <si>
    <t>&gt; 5,9</t>
  </si>
  <si>
    <t>Tavola 1.4  Media annua della precipitazione totale e della temperatura per provincia</t>
  </si>
  <si>
    <t>Tavola 1.5  Comuni e popolazione per classi di ampiezza demografica</t>
  </si>
  <si>
    <t>Tavola 1. 6  Aree comprese nelle zone di protezione speciale (ZPS), nei Siti di importanza comunitaria (SIC) e nella rete Natura 2000</t>
  </si>
  <si>
    <t>Tavola 1.7  Incendi boschivi</t>
  </si>
  <si>
    <t>Tavola 1.10 Raccolta di rifiuti solidi urbani (cifre assolute in tonnellate)</t>
  </si>
  <si>
    <t xml:space="preserve">Tavola 1.11   Raccolta differenziata di rifiuti solidi urbani per tipologia di rifiuto </t>
  </si>
  <si>
    <r>
      <t>Fonte: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Istituto Nazionale di Geofisica e Vulcanologia (INGV) - Elaborazione - Osservatorio Etneo - Sezione di Catania - INVG</t>
    </r>
  </si>
  <si>
    <t>&lt;3,0</t>
  </si>
  <si>
    <t>3,0 - 3,9</t>
  </si>
  <si>
    <t>Tavola 1.9 Produzione di rifiuti solidi urbani</t>
  </si>
  <si>
    <t>2012</t>
  </si>
  <si>
    <t>Misti (indifferenziata)</t>
  </si>
  <si>
    <t>Anno 2011</t>
  </si>
  <si>
    <t>Superfice territoriale per zona altimetrica (in ettari)*</t>
  </si>
  <si>
    <t>Popolazione per zona altimetrica**</t>
  </si>
  <si>
    <t>* al 09.10.2011</t>
  </si>
  <si>
    <t>*dati definitivi 15° Censimento Generale della Popolazione e delle Abitazioni 2011</t>
  </si>
  <si>
    <r>
      <t>Superficie forestale percorsa dal fuoco</t>
    </r>
    <r>
      <rPr>
        <b/>
        <i/>
        <sz val="10"/>
        <color indexed="18"/>
        <rFont val="Arial"/>
        <family val="2"/>
      </rPr>
      <t xml:space="preserve"> (in ettari)</t>
    </r>
  </si>
  <si>
    <t>2013</t>
  </si>
  <si>
    <t>n. d.</t>
  </si>
  <si>
    <r>
      <t xml:space="preserve">Volumi di acqua ad uso potabile </t>
    </r>
    <r>
      <rPr>
        <i/>
        <sz val="10"/>
        <rFont val="Arial"/>
        <family val="2"/>
      </rPr>
      <t>(milioni di metri cubi)</t>
    </r>
  </si>
  <si>
    <t>Primario</t>
  </si>
  <si>
    <t>Secondario</t>
  </si>
  <si>
    <t>Treziario</t>
  </si>
  <si>
    <t xml:space="preserve"> Impianti di depurazione delle acque reflue urbane in esercizio per tipologia di trattamento </t>
  </si>
  <si>
    <t xml:space="preserve">Fonte: Elaborazione su dati ISTAT - Censimento delle acque per uso civile </t>
  </si>
  <si>
    <t>Imhoff</t>
  </si>
  <si>
    <t>Tavola 1.8 Servizi idrici ed impianti di depurazione - anno 2012</t>
  </si>
  <si>
    <t>Ottobre 2012</t>
  </si>
  <si>
    <t>Fonte: Elaborazione su dati ISTAT e ISPRA AMBIENTE - Annuario dei dati ambientali 2012-13</t>
  </si>
  <si>
    <r>
      <t xml:space="preserve">Tavola 1.3 Classificazione del territorio per zona altimetrica e provincia </t>
    </r>
    <r>
      <rPr>
        <i/>
        <sz val="10"/>
        <color indexed="12"/>
        <rFont val="Arial"/>
        <family val="2"/>
      </rPr>
      <t>(popolazione in migliaia; superficie in KM</t>
    </r>
    <r>
      <rPr>
        <i/>
        <vertAlign val="superscript"/>
        <sz val="9"/>
        <color indexed="12"/>
        <rFont val="Arial"/>
        <family val="2"/>
      </rPr>
      <t>2</t>
    </r>
    <r>
      <rPr>
        <i/>
        <sz val="10"/>
        <color indexed="12"/>
        <rFont val="Arial"/>
        <family val="2"/>
      </rPr>
      <t>)</t>
    </r>
  </si>
  <si>
    <t>2014</t>
  </si>
  <si>
    <t>Ripartizioni - 2014</t>
  </si>
  <si>
    <t>**popolazione legale al 09.10. 2011</t>
  </si>
  <si>
    <r>
      <t xml:space="preserve">Tabella 1. 2  - Movimenti sismici registrati in Sicilia </t>
    </r>
    <r>
      <rPr>
        <b/>
        <sz val="9"/>
        <color indexed="12"/>
        <rFont val="Arial"/>
        <family val="2"/>
      </rPr>
      <t xml:space="preserve"> per classe di magnitudo - Anni 2000-2014*</t>
    </r>
  </si>
  <si>
    <t>* Periodo di riferimento:  01.01.2000-31.12.2014 - Area di riferimento: Lon: 11.750-15.820 - Lat: 36.560 - 38.870</t>
  </si>
  <si>
    <t>Province 2014</t>
  </si>
  <si>
    <t>Province - 2014</t>
  </si>
  <si>
    <t>*popolazione legale al 09.10. 2011</t>
  </si>
  <si>
    <t>Popola-zione*</t>
  </si>
  <si>
    <t>Ottobre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</si>
</sst>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General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_ ;\-#,##0.0\ "/>
    <numFmt numFmtId="178" formatCode="#,##0.0"/>
    <numFmt numFmtId="179" formatCode="0_)"/>
    <numFmt numFmtId="180" formatCode="#,##0.00_ ;\-#,##0.00\ "/>
    <numFmt numFmtId="181" formatCode="_-* #,##0.0_-;\-* #,##0.0_-;_-* &quot;-&quot;??_-;_-@_-"/>
    <numFmt numFmtId="182" formatCode="_-* #,##0_-;\-* #,##0_-;_-* &quot;-&quot;??_-;_-@_-"/>
    <numFmt numFmtId="183" formatCode="0.0%"/>
    <numFmt numFmtId="184" formatCode="#,##0.000_ ;\-#,##0.000\ "/>
    <numFmt numFmtId="185" formatCode="0.00000000"/>
    <numFmt numFmtId="186" formatCode="0.000000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60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2"/>
      <name val="Arial"/>
      <family val="2"/>
    </font>
    <font>
      <i/>
      <sz val="10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18"/>
      <name val="Arial"/>
      <family val="2"/>
    </font>
    <font>
      <i/>
      <vertAlign val="superscript"/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170" fontId="0" fillId="0" borderId="10" xfId="47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0" fontId="0" fillId="0" borderId="0" xfId="47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 indent="2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left" indent="1"/>
    </xf>
    <xf numFmtId="172" fontId="0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77" fontId="3" fillId="0" borderId="0" xfId="47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47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3" fontId="0" fillId="0" borderId="0" xfId="45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7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indent="1"/>
    </xf>
    <xf numFmtId="172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77" fontId="3" fillId="0" borderId="0" xfId="47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9" fontId="0" fillId="0" borderId="0" xfId="51" applyFont="1" applyAlignment="1">
      <alignment/>
    </xf>
    <xf numFmtId="183" fontId="0" fillId="0" borderId="0" xfId="51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justify" wrapText="1"/>
    </xf>
    <xf numFmtId="170" fontId="3" fillId="0" borderId="0" xfId="47" applyNumberFormat="1" applyFont="1" applyBorder="1" applyAlignment="1">
      <alignment horizontal="right"/>
    </xf>
    <xf numFmtId="170" fontId="0" fillId="0" borderId="0" xfId="47" applyNumberFormat="1" applyFont="1" applyBorder="1" applyAlignment="1">
      <alignment horizontal="right" indent="1"/>
    </xf>
    <xf numFmtId="177" fontId="3" fillId="0" borderId="0" xfId="47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172" fontId="0" fillId="0" borderId="0" xfId="0" applyNumberFormat="1" applyFont="1" applyBorder="1" applyAlignment="1">
      <alignment horizontal="right" indent="2"/>
    </xf>
    <xf numFmtId="170" fontId="0" fillId="0" borderId="0" xfId="47" applyNumberFormat="1" applyFont="1" applyBorder="1" applyAlignment="1">
      <alignment horizontal="right" indent="2"/>
    </xf>
    <xf numFmtId="177" fontId="0" fillId="0" borderId="0" xfId="47" applyNumberFormat="1" applyFont="1" applyBorder="1" applyAlignment="1">
      <alignment horizontal="right" indent="1"/>
    </xf>
    <xf numFmtId="177" fontId="0" fillId="0" borderId="0" xfId="47" applyNumberFormat="1" applyFont="1" applyBorder="1" applyAlignment="1">
      <alignment horizontal="right" indent="2"/>
    </xf>
    <xf numFmtId="177" fontId="3" fillId="0" borderId="0" xfId="47" applyNumberFormat="1" applyFont="1" applyBorder="1" applyAlignment="1" quotePrefix="1">
      <alignment horizontal="right" indent="2"/>
    </xf>
    <xf numFmtId="170" fontId="0" fillId="0" borderId="0" xfId="0" applyNumberFormat="1" applyFont="1" applyFill="1" applyAlignment="1">
      <alignment/>
    </xf>
    <xf numFmtId="170" fontId="0" fillId="0" borderId="0" xfId="47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 indent="2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0" fontId="0" fillId="0" borderId="0" xfId="45" applyNumberFormat="1" applyFont="1" applyAlignment="1">
      <alignment/>
    </xf>
    <xf numFmtId="170" fontId="0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indent="2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Fill="1" applyBorder="1" applyAlignment="1">
      <alignment horizontal="right" indent="2"/>
    </xf>
    <xf numFmtId="0" fontId="0" fillId="0" borderId="0" xfId="0" applyAlignment="1">
      <alignment vertical="top" wrapText="1"/>
    </xf>
    <xf numFmtId="0" fontId="8" fillId="0" borderId="0" xfId="36" applyFont="1" applyAlignment="1" applyProtection="1">
      <alignment vertical="top" wrapText="1"/>
      <protection/>
    </xf>
    <xf numFmtId="0" fontId="0" fillId="0" borderId="10" xfId="0" applyBorder="1" applyAlignment="1">
      <alignment/>
    </xf>
    <xf numFmtId="170" fontId="0" fillId="0" borderId="0" xfId="45" applyNumberFormat="1" applyFont="1" applyAlignment="1">
      <alignment/>
    </xf>
    <xf numFmtId="0" fontId="0" fillId="0" borderId="0" xfId="0" applyAlignment="1">
      <alignment horizontal="left" vertical="justify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0" fillId="0" borderId="0" xfId="45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0" fontId="3" fillId="0" borderId="10" xfId="47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0" fontId="0" fillId="0" borderId="0" xfId="47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177" fontId="0" fillId="0" borderId="0" xfId="45" applyNumberFormat="1" applyFont="1" applyAlignment="1">
      <alignment horizontal="right"/>
    </xf>
    <xf numFmtId="0" fontId="56" fillId="0" borderId="0" xfId="0" applyFont="1" applyAlignment="1">
      <alignment horizontal="left" vertical="center" readingOrder="1"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0" fontId="6" fillId="0" borderId="0" xfId="0" applyNumberFormat="1" applyFont="1" applyFill="1" applyAlignment="1">
      <alignment/>
    </xf>
    <xf numFmtId="177" fontId="0" fillId="0" borderId="0" xfId="45" applyNumberFormat="1" applyFont="1" applyAlignment="1">
      <alignment/>
    </xf>
    <xf numFmtId="172" fontId="0" fillId="0" borderId="10" xfId="0" applyNumberFormat="1" applyFont="1" applyBorder="1" applyAlignment="1">
      <alignment/>
    </xf>
    <xf numFmtId="177" fontId="0" fillId="0" borderId="10" xfId="45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0" fontId="1" fillId="0" borderId="0" xfId="0" applyFont="1" applyFill="1" applyBorder="1" applyAlignment="1" applyProtection="1">
      <alignment horizontal="left" vertical="justify"/>
      <protection locked="0"/>
    </xf>
    <xf numFmtId="0" fontId="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8" fontId="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justify"/>
    </xf>
    <xf numFmtId="0" fontId="1" fillId="0" borderId="10" xfId="0" applyFont="1" applyFill="1" applyBorder="1" applyAlignment="1" applyProtection="1">
      <alignment horizontal="left" vertical="justify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justify"/>
    </xf>
    <xf numFmtId="0" fontId="58" fillId="0" borderId="10" xfId="0" applyFont="1" applyFill="1" applyBorder="1" applyAlignment="1" applyProtection="1">
      <alignment horizontal="left" vertical="justify"/>
      <protection locked="0"/>
    </xf>
    <xf numFmtId="0" fontId="59" fillId="0" borderId="11" xfId="0" applyFont="1" applyBorder="1" applyAlignment="1">
      <alignment horizontal="left" vertical="center" readingOrder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reeProtette2002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95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495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28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955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4955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95550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495550" y="142875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4733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2495550" y="47339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14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14600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14600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14600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14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14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14600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14600" y="107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76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14600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14600" y="80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51460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514600" y="10763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251460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251460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51460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251460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2514600" y="438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4381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2514600" y="43815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762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62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7622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622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62250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4400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" name="Testo 2"/>
        <xdr:cNvSpPr txBox="1">
          <a:spLocks noChangeArrowheads="1"/>
        </xdr:cNvSpPr>
      </xdr:nvSpPr>
      <xdr:spPr>
        <a:xfrm>
          <a:off x="2762250" y="44005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85925" y="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33925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14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33925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14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33925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14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733925" y="3143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5149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733925" y="6286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5149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1685925" y="36861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733925" y="3686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514975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4733925" y="3686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5514975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3686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1685925" y="36861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5" name="Testo 3"/>
        <xdr:cNvSpPr txBox="1">
          <a:spLocks noChangeArrowheads="1"/>
        </xdr:cNvSpPr>
      </xdr:nvSpPr>
      <xdr:spPr>
        <a:xfrm>
          <a:off x="4733925" y="3686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6" name="Testo 4"/>
        <xdr:cNvSpPr txBox="1">
          <a:spLocks noChangeArrowheads="1"/>
        </xdr:cNvSpPr>
      </xdr:nvSpPr>
      <xdr:spPr>
        <a:xfrm>
          <a:off x="5514975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4733925" y="3686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514975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3686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40" name="Testo 2"/>
        <xdr:cNvSpPr txBox="1">
          <a:spLocks noChangeArrowheads="1"/>
        </xdr:cNvSpPr>
      </xdr:nvSpPr>
      <xdr:spPr>
        <a:xfrm>
          <a:off x="1685925" y="36861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4733925" y="3686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5514975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4733925" y="3686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5514975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3686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4733925" y="5476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4733925" y="5476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5476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49" name="Testo 5"/>
        <xdr:cNvSpPr txBox="1">
          <a:spLocks noChangeArrowheads="1"/>
        </xdr:cNvSpPr>
      </xdr:nvSpPr>
      <xdr:spPr>
        <a:xfrm>
          <a:off x="4733925" y="53149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733925" y="5476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51" name="Testo 8"/>
        <xdr:cNvSpPr txBox="1">
          <a:spLocks noChangeArrowheads="1"/>
        </xdr:cNvSpPr>
      </xdr:nvSpPr>
      <xdr:spPr>
        <a:xfrm>
          <a:off x="4733925" y="5476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5476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4733925" y="5476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33925" y="5476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0" y="5476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714500" y="17335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7433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7433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33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7433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7433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3241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324100" y="12668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886200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324100" y="51530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5153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Testo 2"/>
        <xdr:cNvSpPr txBox="1">
          <a:spLocks noChangeArrowheads="1"/>
        </xdr:cNvSpPr>
      </xdr:nvSpPr>
      <xdr:spPr>
        <a:xfrm>
          <a:off x="23241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4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5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2324100" y="12668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5" name="Testo 3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6" name="Testo 4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8" name="Testo 6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0" name="Testo 9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1266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Testo 2"/>
        <xdr:cNvSpPr txBox="1">
          <a:spLocks noChangeArrowheads="1"/>
        </xdr:cNvSpPr>
      </xdr:nvSpPr>
      <xdr:spPr>
        <a:xfrm>
          <a:off x="3886200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2324100" y="51530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47" name="Testo 4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48" name="Testo 8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49" name="Testo 9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0" y="5153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28575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51" name="Testo 2"/>
        <xdr:cNvSpPr txBox="1">
          <a:spLocks noChangeArrowheads="1"/>
        </xdr:cNvSpPr>
      </xdr:nvSpPr>
      <xdr:spPr>
        <a:xfrm>
          <a:off x="3886200" y="5153025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335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657600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657600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390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576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576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4" name="Testo 2"/>
        <xdr:cNvSpPr txBox="1">
          <a:spLocks noChangeArrowheads="1"/>
        </xdr:cNvSpPr>
      </xdr:nvSpPr>
      <xdr:spPr>
        <a:xfrm>
          <a:off x="1933575" y="263842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5" name="Testo 3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6" name="Testo 4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8" name="Testo 9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2638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1933575" y="469582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4695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6" name="Testo 2"/>
        <xdr:cNvSpPr txBox="1">
          <a:spLocks noChangeArrowheads="1"/>
        </xdr:cNvSpPr>
      </xdr:nvSpPr>
      <xdr:spPr>
        <a:xfrm>
          <a:off x="1933575" y="437197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8" name="Testo 4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609600</xdr:colOff>
      <xdr:row>21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1460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14600" y="15335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05275" y="63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105275" y="63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052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1052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19100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191000" y="15335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04950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957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00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957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00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957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00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095750" y="314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6005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095750" y="9334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600575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609600</xdr:colOff>
      <xdr:row>13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2981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504950" y="29813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609600</xdr:colOff>
      <xdr:row>13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2981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1504950" y="29813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609600</xdr:colOff>
      <xdr:row>13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2981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00390625" style="3" customWidth="1"/>
    <col min="2" max="6" width="12.7109375" style="3" customWidth="1"/>
    <col min="7" max="8" width="9.140625" style="3" customWidth="1"/>
    <col min="9" max="9" width="11.57421875" style="3" customWidth="1"/>
    <col min="10" max="16384" width="9.140625" style="3" customWidth="1"/>
  </cols>
  <sheetData>
    <row r="1" spans="1:5" ht="24.75" customHeight="1">
      <c r="A1" s="11" t="s">
        <v>96</v>
      </c>
      <c r="B1" s="2"/>
      <c r="C1" s="2"/>
      <c r="D1" s="2"/>
      <c r="E1" s="2"/>
    </row>
    <row r="2" spans="1:4" ht="19.5" customHeight="1">
      <c r="A2" s="10" t="s">
        <v>49</v>
      </c>
      <c r="B2" s="2"/>
      <c r="C2" s="2"/>
      <c r="D2" s="2"/>
    </row>
    <row r="3" spans="1:6" ht="46.5" customHeight="1">
      <c r="A3" s="29"/>
      <c r="B3" s="26" t="s">
        <v>37</v>
      </c>
      <c r="C3" s="26" t="s">
        <v>38</v>
      </c>
      <c r="D3" s="26" t="s">
        <v>39</v>
      </c>
      <c r="E3" s="26" t="s">
        <v>40</v>
      </c>
      <c r="F3" s="26" t="s">
        <v>42</v>
      </c>
    </row>
    <row r="4" spans="1:6" ht="21.75" customHeight="1">
      <c r="A4" s="122" t="s">
        <v>4</v>
      </c>
      <c r="B4" s="122"/>
      <c r="C4" s="122"/>
      <c r="D4" s="122"/>
      <c r="E4" s="122"/>
      <c r="F4" s="122"/>
    </row>
    <row r="5" spans="1:9" ht="12.75" customHeight="1">
      <c r="A5" s="12" t="s">
        <v>74</v>
      </c>
      <c r="B5" s="52">
        <v>28167</v>
      </c>
      <c r="C5" s="52">
        <v>79448</v>
      </c>
      <c r="D5" s="52">
        <v>17698</v>
      </c>
      <c r="E5" s="52">
        <v>120300</v>
      </c>
      <c r="F5" s="55">
        <v>48.6</v>
      </c>
      <c r="G5" s="20"/>
      <c r="H5" s="21"/>
      <c r="I5" s="21"/>
    </row>
    <row r="6" spans="1:9" ht="12.75" customHeight="1">
      <c r="A6" s="12" t="s">
        <v>78</v>
      </c>
      <c r="B6" s="52">
        <v>36935</v>
      </c>
      <c r="C6" s="52">
        <v>79910</v>
      </c>
      <c r="D6" s="52">
        <v>20259</v>
      </c>
      <c r="E6" s="52">
        <v>152047</v>
      </c>
      <c r="F6" s="55">
        <v>57.8</v>
      </c>
      <c r="G6" s="20"/>
      <c r="H6" s="21"/>
      <c r="I6" s="21"/>
    </row>
    <row r="7" spans="1:9" ht="12.75" customHeight="1">
      <c r="A7" s="12" t="s">
        <v>101</v>
      </c>
      <c r="B7" s="52" t="s">
        <v>110</v>
      </c>
      <c r="C7" s="52" t="s">
        <v>110</v>
      </c>
      <c r="D7" s="52" t="s">
        <v>110</v>
      </c>
      <c r="E7" s="52" t="s">
        <v>110</v>
      </c>
      <c r="F7" s="52" t="s">
        <v>110</v>
      </c>
      <c r="G7" s="20"/>
      <c r="H7" s="21"/>
      <c r="I7" s="21"/>
    </row>
    <row r="8" spans="1:11" ht="12.75" customHeight="1">
      <c r="A8" s="12" t="s">
        <v>109</v>
      </c>
      <c r="B8" s="52">
        <v>23422</v>
      </c>
      <c r="C8" s="52">
        <v>72715</v>
      </c>
      <c r="D8" s="52">
        <v>15772</v>
      </c>
      <c r="E8" s="52">
        <v>209567</v>
      </c>
      <c r="F8" s="55">
        <v>63.1</v>
      </c>
      <c r="G8" s="20"/>
      <c r="H8" s="21"/>
      <c r="I8" s="21"/>
      <c r="J8" s="21"/>
      <c r="K8" s="21"/>
    </row>
    <row r="9" spans="1:11" ht="12.75" customHeight="1">
      <c r="A9" s="12" t="s">
        <v>122</v>
      </c>
      <c r="B9" s="52">
        <v>27578</v>
      </c>
      <c r="C9" s="52">
        <v>82488</v>
      </c>
      <c r="D9" s="52">
        <v>21792</v>
      </c>
      <c r="E9" s="52">
        <v>161116</v>
      </c>
      <c r="F9" s="55">
        <v>57.5</v>
      </c>
      <c r="G9" s="20"/>
      <c r="H9" s="21"/>
      <c r="I9" s="21"/>
      <c r="J9" s="21"/>
      <c r="K9" s="21"/>
    </row>
    <row r="10" spans="1:6" ht="21.75" customHeight="1">
      <c r="A10" s="123" t="s">
        <v>128</v>
      </c>
      <c r="B10" s="123"/>
      <c r="C10" s="123"/>
      <c r="D10" s="123"/>
      <c r="E10" s="123"/>
      <c r="F10" s="123"/>
    </row>
    <row r="11" spans="1:14" ht="12.75" customHeight="1">
      <c r="A11" s="6" t="s">
        <v>11</v>
      </c>
      <c r="B11" s="52">
        <v>2338</v>
      </c>
      <c r="C11" s="52">
        <v>7771</v>
      </c>
      <c r="D11" s="52">
        <v>3562</v>
      </c>
      <c r="E11" s="52">
        <v>13700</v>
      </c>
      <c r="F11" s="55">
        <v>61.131733290451116</v>
      </c>
      <c r="I11" s="61"/>
      <c r="J11" s="21"/>
      <c r="K11" s="21"/>
      <c r="M11" s="64"/>
      <c r="N11" s="117"/>
    </row>
    <row r="12" spans="1:14" ht="12.75" customHeight="1">
      <c r="A12" s="6" t="s">
        <v>12</v>
      </c>
      <c r="B12" s="52">
        <v>1630</v>
      </c>
      <c r="C12" s="52">
        <v>4912</v>
      </c>
      <c r="D12" s="52">
        <v>1743</v>
      </c>
      <c r="E12" s="52">
        <v>8908</v>
      </c>
      <c r="F12" s="55">
        <v>62.7426794733308</v>
      </c>
      <c r="I12" s="61"/>
      <c r="J12" s="21"/>
      <c r="K12" s="21"/>
      <c r="M12" s="64"/>
      <c r="N12" s="117"/>
    </row>
    <row r="13" spans="1:14" ht="12.75" customHeight="1">
      <c r="A13" s="6" t="s">
        <v>13</v>
      </c>
      <c r="B13" s="52">
        <v>6844</v>
      </c>
      <c r="C13" s="52">
        <v>27342</v>
      </c>
      <c r="D13" s="52">
        <v>5116</v>
      </c>
      <c r="E13" s="52">
        <v>46601</v>
      </c>
      <c r="F13" s="55">
        <v>76.91081790321036</v>
      </c>
      <c r="H13" s="20"/>
      <c r="I13" s="61"/>
      <c r="J13" s="21"/>
      <c r="K13" s="21"/>
      <c r="M13" s="64"/>
      <c r="N13" s="117"/>
    </row>
    <row r="14" spans="1:14" ht="12.75" customHeight="1">
      <c r="A14" s="6" t="s">
        <v>14</v>
      </c>
      <c r="B14" s="52">
        <v>429</v>
      </c>
      <c r="C14" s="52">
        <v>931</v>
      </c>
      <c r="D14" s="52">
        <v>273</v>
      </c>
      <c r="E14" s="52">
        <v>2198</v>
      </c>
      <c r="F14" s="55">
        <v>22.378643612360534</v>
      </c>
      <c r="I14" s="61"/>
      <c r="J14" s="21"/>
      <c r="K14" s="21"/>
      <c r="M14" s="64"/>
      <c r="N14" s="117"/>
    </row>
    <row r="15" spans="1:14" ht="12.75" customHeight="1">
      <c r="A15" s="6" t="s">
        <v>15</v>
      </c>
      <c r="B15" s="52">
        <v>3706</v>
      </c>
      <c r="C15" s="52">
        <v>8060</v>
      </c>
      <c r="D15" s="52">
        <v>1836</v>
      </c>
      <c r="E15" s="52">
        <v>12262</v>
      </c>
      <c r="F15" s="55">
        <v>40.08083112246163</v>
      </c>
      <c r="I15" s="61"/>
      <c r="J15" s="21"/>
      <c r="K15" s="21"/>
      <c r="M15" s="64"/>
      <c r="N15" s="117"/>
    </row>
    <row r="16" spans="1:14" ht="12.75" customHeight="1">
      <c r="A16" s="6" t="s">
        <v>16</v>
      </c>
      <c r="B16" s="52">
        <v>4693</v>
      </c>
      <c r="C16" s="52">
        <v>12495</v>
      </c>
      <c r="D16" s="52">
        <v>3432</v>
      </c>
      <c r="E16" s="52">
        <v>25803</v>
      </c>
      <c r="F16" s="55">
        <v>36.36669865455044</v>
      </c>
      <c r="I16" s="61"/>
      <c r="J16" s="21"/>
      <c r="K16" s="21"/>
      <c r="M16" s="64"/>
      <c r="N16" s="117"/>
    </row>
    <row r="17" spans="1:14" ht="12.75" customHeight="1">
      <c r="A17" s="6" t="s">
        <v>17</v>
      </c>
      <c r="B17" s="52">
        <v>2139</v>
      </c>
      <c r="C17" s="52">
        <v>6869</v>
      </c>
      <c r="D17" s="52">
        <v>1598</v>
      </c>
      <c r="E17" s="52">
        <v>10150</v>
      </c>
      <c r="F17" s="55">
        <v>65.06929836386264</v>
      </c>
      <c r="I17" s="61"/>
      <c r="J17" s="21"/>
      <c r="K17" s="21"/>
      <c r="M17" s="64"/>
      <c r="N17" s="117"/>
    </row>
    <row r="18" spans="1:14" ht="12.75" customHeight="1">
      <c r="A18" s="6" t="s">
        <v>18</v>
      </c>
      <c r="B18" s="52">
        <v>2570</v>
      </c>
      <c r="C18" s="52">
        <v>5142</v>
      </c>
      <c r="D18" s="52">
        <v>2149</v>
      </c>
      <c r="E18" s="52">
        <v>5005</v>
      </c>
      <c r="F18" s="55">
        <v>36.69611538565974</v>
      </c>
      <c r="I18" s="61"/>
      <c r="J18" s="21"/>
      <c r="K18" s="21"/>
      <c r="M18" s="64"/>
      <c r="N18" s="117"/>
    </row>
    <row r="19" spans="1:14" ht="12.75" customHeight="1">
      <c r="A19" s="6" t="s">
        <v>19</v>
      </c>
      <c r="B19" s="52">
        <v>3229</v>
      </c>
      <c r="C19" s="52">
        <v>8966</v>
      </c>
      <c r="D19" s="52">
        <v>2083</v>
      </c>
      <c r="E19" s="52">
        <v>36489</v>
      </c>
      <c r="F19" s="55">
        <v>116.35907732365183</v>
      </c>
      <c r="G19" s="20"/>
      <c r="H19" s="20"/>
      <c r="I19" s="61"/>
      <c r="J19" s="21"/>
      <c r="K19" s="21"/>
      <c r="M19" s="64"/>
      <c r="N19" s="117"/>
    </row>
    <row r="20" spans="1:11" s="14" customFormat="1" ht="21.75" customHeight="1">
      <c r="A20" s="123" t="s">
        <v>123</v>
      </c>
      <c r="B20" s="123"/>
      <c r="C20" s="123"/>
      <c r="D20" s="123"/>
      <c r="E20" s="123"/>
      <c r="F20" s="123"/>
      <c r="I20" s="115"/>
      <c r="J20" s="115"/>
      <c r="K20" s="115"/>
    </row>
    <row r="21" spans="1:14" ht="12.75" customHeight="1">
      <c r="A21" s="6" t="s">
        <v>20</v>
      </c>
      <c r="B21" s="52">
        <v>358720</v>
      </c>
      <c r="C21" s="52">
        <v>651290</v>
      </c>
      <c r="D21" s="52">
        <v>193920</v>
      </c>
      <c r="E21" s="52">
        <v>1691870</v>
      </c>
      <c r="F21" s="55">
        <v>139</v>
      </c>
      <c r="H21" s="21"/>
      <c r="I21" s="21"/>
      <c r="J21" s="21"/>
      <c r="K21" s="21"/>
      <c r="N21" s="117"/>
    </row>
    <row r="22" spans="1:9" ht="12.75" customHeight="1">
      <c r="A22" s="6" t="s">
        <v>7</v>
      </c>
      <c r="B22" s="52">
        <f>B23-B21</f>
        <v>1352580</v>
      </c>
      <c r="C22" s="52">
        <f>C23-C21</f>
        <v>2502730</v>
      </c>
      <c r="D22" s="52">
        <f>D23-D21</f>
        <v>797280</v>
      </c>
      <c r="E22" s="52">
        <f>E23-E21</f>
        <v>5858110</v>
      </c>
      <c r="F22" s="55">
        <v>264</v>
      </c>
      <c r="H22" s="21"/>
      <c r="I22" s="21"/>
    </row>
    <row r="23" spans="1:11" s="8" customFormat="1" ht="12.75" customHeight="1">
      <c r="A23" s="6" t="s">
        <v>5</v>
      </c>
      <c r="B23" s="52">
        <v>1711300</v>
      </c>
      <c r="C23" s="52">
        <v>3154020</v>
      </c>
      <c r="D23" s="52">
        <v>991200</v>
      </c>
      <c r="E23" s="52">
        <v>7549980</v>
      </c>
      <c r="F23" s="55">
        <v>221</v>
      </c>
      <c r="H23" s="21"/>
      <c r="I23" s="60"/>
      <c r="K23" s="116"/>
    </row>
    <row r="24" spans="1:6" s="8" customFormat="1" ht="27" customHeight="1">
      <c r="A24" s="18" t="s">
        <v>46</v>
      </c>
      <c r="B24" s="53">
        <f>B9/B23*100</f>
        <v>1.611523403260679</v>
      </c>
      <c r="C24" s="53">
        <f>C9/C23*100</f>
        <v>2.615329008693667</v>
      </c>
      <c r="D24" s="53">
        <f>D9/D23*100</f>
        <v>2.198547215496368</v>
      </c>
      <c r="E24" s="53">
        <f>E9/E23*100</f>
        <v>2.1339924079269084</v>
      </c>
      <c r="F24" s="53">
        <f>F9/F23*100</f>
        <v>26.018099547511316</v>
      </c>
    </row>
    <row r="25" spans="1:10" ht="12.75">
      <c r="A25" s="15"/>
      <c r="B25" s="15"/>
      <c r="C25" s="15"/>
      <c r="D25" s="15"/>
      <c r="E25" s="15"/>
      <c r="F25" s="15"/>
      <c r="J25" s="64"/>
    </row>
    <row r="26" spans="1:10" ht="13.5" customHeight="1">
      <c r="A26" s="6" t="s">
        <v>44</v>
      </c>
      <c r="B26" s="6"/>
      <c r="C26" s="6"/>
      <c r="D26" s="6"/>
      <c r="E26" s="6"/>
      <c r="F26" s="6"/>
      <c r="J26" s="64"/>
    </row>
    <row r="27" ht="12.75">
      <c r="J27" s="64"/>
    </row>
    <row r="28" ht="12.75">
      <c r="J28" s="64"/>
    </row>
    <row r="29" ht="12.75">
      <c r="J29" s="64"/>
    </row>
    <row r="30" spans="2:10" ht="12.75">
      <c r="B30" s="20"/>
      <c r="C30" s="20"/>
      <c r="D30" s="20"/>
      <c r="J30" s="64"/>
    </row>
    <row r="31" spans="2:10" ht="12.75">
      <c r="B31" s="52"/>
      <c r="C31" s="52"/>
      <c r="D31" s="52"/>
      <c r="E31" s="52"/>
      <c r="F31" s="55"/>
      <c r="J31" s="64"/>
    </row>
    <row r="32" spans="2:10" ht="12.75">
      <c r="B32" s="52"/>
      <c r="C32" s="52"/>
      <c r="D32" s="52"/>
      <c r="E32" s="52"/>
      <c r="F32" s="55"/>
      <c r="J32" s="64"/>
    </row>
    <row r="33" spans="2:10" ht="12.75">
      <c r="B33" s="52"/>
      <c r="C33" s="52"/>
      <c r="D33" s="52"/>
      <c r="E33" s="52"/>
      <c r="F33" s="55"/>
      <c r="J33" s="64"/>
    </row>
  </sheetData>
  <sheetProtection/>
  <mergeCells count="3">
    <mergeCell ref="A4:F4"/>
    <mergeCell ref="A10:F10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9" width="9.7109375" style="0" customWidth="1"/>
  </cols>
  <sheetData>
    <row r="1" spans="1:12" ht="24" customHeight="1">
      <c r="A1" s="150" t="s">
        <v>125</v>
      </c>
      <c r="B1" s="150"/>
      <c r="C1" s="150"/>
      <c r="D1" s="150"/>
      <c r="E1" s="150"/>
      <c r="F1" s="150"/>
      <c r="G1" s="150"/>
      <c r="H1" s="150"/>
      <c r="I1" s="150"/>
      <c r="J1" s="104"/>
      <c r="K1" s="104"/>
      <c r="L1" s="104"/>
    </row>
    <row r="2" spans="1:10" ht="12.75">
      <c r="A2" s="3"/>
      <c r="B2" s="148" t="s">
        <v>85</v>
      </c>
      <c r="C2" s="148"/>
      <c r="D2" s="148"/>
      <c r="E2" s="148"/>
      <c r="F2" s="148"/>
      <c r="G2" s="148"/>
      <c r="H2" s="148"/>
      <c r="I2" s="146" t="s">
        <v>1</v>
      </c>
      <c r="J2" s="3"/>
    </row>
    <row r="3" spans="1:10" ht="12.75">
      <c r="A3" s="3"/>
      <c r="B3" s="29" t="s">
        <v>98</v>
      </c>
      <c r="C3" s="29" t="s">
        <v>99</v>
      </c>
      <c r="D3" s="84" t="s">
        <v>86</v>
      </c>
      <c r="E3" s="84" t="s">
        <v>87</v>
      </c>
      <c r="F3" s="84" t="s">
        <v>88</v>
      </c>
      <c r="G3" s="84" t="s">
        <v>89</v>
      </c>
      <c r="H3" s="84" t="s">
        <v>90</v>
      </c>
      <c r="I3" s="147"/>
      <c r="J3" s="3"/>
    </row>
    <row r="4" spans="1:11" ht="20.25">
      <c r="A4" s="3"/>
      <c r="B4" s="3"/>
      <c r="C4" s="3"/>
      <c r="D4" s="3"/>
      <c r="E4" s="3"/>
      <c r="F4" s="3"/>
      <c r="G4" s="3"/>
      <c r="H4" s="3"/>
      <c r="I4" s="3"/>
      <c r="J4" s="3"/>
      <c r="K4" s="87"/>
    </row>
    <row r="5" spans="1:11" ht="20.25">
      <c r="A5" s="97">
        <v>2000</v>
      </c>
      <c r="B5" s="103">
        <v>472</v>
      </c>
      <c r="C5" s="103">
        <v>35</v>
      </c>
      <c r="D5" s="93" t="s">
        <v>29</v>
      </c>
      <c r="E5" s="93" t="s">
        <v>29</v>
      </c>
      <c r="F5" s="93" t="s">
        <v>29</v>
      </c>
      <c r="G5" s="93" t="s">
        <v>29</v>
      </c>
      <c r="H5" s="93" t="s">
        <v>29</v>
      </c>
      <c r="I5" s="101">
        <f>SUM(B5:H5)</f>
        <v>507</v>
      </c>
      <c r="J5" s="3"/>
      <c r="K5" s="87"/>
    </row>
    <row r="6" spans="1:11" ht="20.25">
      <c r="A6" s="97">
        <v>2001</v>
      </c>
      <c r="B6" s="103">
        <v>660</v>
      </c>
      <c r="C6" s="103">
        <v>54</v>
      </c>
      <c r="D6" s="93">
        <v>4</v>
      </c>
      <c r="E6" s="93">
        <v>1</v>
      </c>
      <c r="F6" s="93" t="s">
        <v>29</v>
      </c>
      <c r="G6" s="93" t="s">
        <v>29</v>
      </c>
      <c r="H6" s="93" t="s">
        <v>29</v>
      </c>
      <c r="I6" s="101">
        <f aca="true" t="shared" si="0" ref="I6:I17">SUM(B6:H6)</f>
        <v>719</v>
      </c>
      <c r="J6" s="3"/>
      <c r="K6" s="87"/>
    </row>
    <row r="7" spans="1:11" ht="20.25">
      <c r="A7" s="97">
        <v>2002</v>
      </c>
      <c r="B7" s="103">
        <v>1175</v>
      </c>
      <c r="C7" s="103">
        <v>98</v>
      </c>
      <c r="D7" s="93">
        <v>14</v>
      </c>
      <c r="E7" s="93">
        <v>4</v>
      </c>
      <c r="F7" s="93" t="s">
        <v>29</v>
      </c>
      <c r="G7" s="93">
        <v>1</v>
      </c>
      <c r="H7" s="93" t="s">
        <v>29</v>
      </c>
      <c r="I7" s="101">
        <f t="shared" si="0"/>
        <v>1292</v>
      </c>
      <c r="J7" s="3"/>
      <c r="K7" s="88"/>
    </row>
    <row r="8" spans="1:11" ht="20.25">
      <c r="A8" s="97">
        <v>2003</v>
      </c>
      <c r="B8" s="103">
        <v>164</v>
      </c>
      <c r="C8" s="103">
        <v>28</v>
      </c>
      <c r="D8" s="93" t="s">
        <v>29</v>
      </c>
      <c r="E8" s="93" t="s">
        <v>29</v>
      </c>
      <c r="F8" s="93" t="s">
        <v>29</v>
      </c>
      <c r="G8" s="93" t="s">
        <v>29</v>
      </c>
      <c r="H8" s="93" t="s">
        <v>29</v>
      </c>
      <c r="I8" s="101">
        <f t="shared" si="0"/>
        <v>192</v>
      </c>
      <c r="J8" s="3"/>
      <c r="K8" s="88"/>
    </row>
    <row r="9" spans="1:11" ht="20.25">
      <c r="A9" s="97">
        <v>2004</v>
      </c>
      <c r="B9" s="103">
        <v>181</v>
      </c>
      <c r="C9" s="103">
        <v>39</v>
      </c>
      <c r="D9" s="93" t="s">
        <v>29</v>
      </c>
      <c r="E9" s="93" t="s">
        <v>29</v>
      </c>
      <c r="F9" s="93">
        <v>1</v>
      </c>
      <c r="G9" s="93" t="s">
        <v>29</v>
      </c>
      <c r="H9" s="93" t="s">
        <v>29</v>
      </c>
      <c r="I9" s="101">
        <f t="shared" si="0"/>
        <v>221</v>
      </c>
      <c r="J9" s="3"/>
      <c r="K9" s="89"/>
    </row>
    <row r="10" spans="1:11" ht="20.25">
      <c r="A10" s="97">
        <v>2005</v>
      </c>
      <c r="B10" s="103">
        <v>481</v>
      </c>
      <c r="C10" s="103">
        <v>53</v>
      </c>
      <c r="D10" s="93">
        <v>1</v>
      </c>
      <c r="E10" s="93">
        <v>1</v>
      </c>
      <c r="F10" s="93" t="s">
        <v>29</v>
      </c>
      <c r="G10" s="93" t="s">
        <v>29</v>
      </c>
      <c r="H10" s="93" t="s">
        <v>29</v>
      </c>
      <c r="I10" s="101">
        <f t="shared" si="0"/>
        <v>536</v>
      </c>
      <c r="J10" s="3"/>
      <c r="K10" s="90"/>
    </row>
    <row r="11" spans="1:11" ht="20.25">
      <c r="A11" s="97">
        <v>2006</v>
      </c>
      <c r="B11" s="103">
        <v>703</v>
      </c>
      <c r="C11" s="103">
        <v>41</v>
      </c>
      <c r="D11" s="93">
        <v>2</v>
      </c>
      <c r="E11" s="93" t="s">
        <v>29</v>
      </c>
      <c r="F11" s="93" t="s">
        <v>29</v>
      </c>
      <c r="G11" s="93">
        <v>1</v>
      </c>
      <c r="H11" s="93" t="s">
        <v>29</v>
      </c>
      <c r="I11" s="101">
        <f t="shared" si="0"/>
        <v>747</v>
      </c>
      <c r="J11" s="3"/>
      <c r="K11" s="91"/>
    </row>
    <row r="12" spans="1:11" ht="20.25">
      <c r="A12" s="98">
        <v>2007</v>
      </c>
      <c r="B12" s="103">
        <v>520</v>
      </c>
      <c r="C12" s="103">
        <v>27</v>
      </c>
      <c r="D12" s="94">
        <v>1</v>
      </c>
      <c r="E12" s="94">
        <v>1</v>
      </c>
      <c r="F12" s="93" t="s">
        <v>29</v>
      </c>
      <c r="G12" s="93" t="s">
        <v>29</v>
      </c>
      <c r="H12" s="93" t="s">
        <v>29</v>
      </c>
      <c r="I12" s="101">
        <f t="shared" si="0"/>
        <v>549</v>
      </c>
      <c r="J12" s="3"/>
      <c r="K12" s="88"/>
    </row>
    <row r="13" spans="1:11" ht="20.25">
      <c r="A13" s="98">
        <v>2008</v>
      </c>
      <c r="B13" s="103">
        <v>623</v>
      </c>
      <c r="C13" s="103">
        <v>43</v>
      </c>
      <c r="D13" s="94">
        <v>1</v>
      </c>
      <c r="E13" s="93" t="s">
        <v>29</v>
      </c>
      <c r="F13" s="93" t="s">
        <v>29</v>
      </c>
      <c r="G13" s="93" t="s">
        <v>29</v>
      </c>
      <c r="H13" s="93" t="s">
        <v>29</v>
      </c>
      <c r="I13" s="101">
        <f t="shared" si="0"/>
        <v>667</v>
      </c>
      <c r="J13" s="3"/>
      <c r="K13" s="88"/>
    </row>
    <row r="14" spans="1:11" ht="20.25">
      <c r="A14" s="99">
        <v>2009</v>
      </c>
      <c r="B14" s="103">
        <v>747</v>
      </c>
      <c r="C14" s="103">
        <v>52</v>
      </c>
      <c r="D14" s="95">
        <v>4</v>
      </c>
      <c r="E14" s="95">
        <v>1</v>
      </c>
      <c r="F14" s="93" t="s">
        <v>29</v>
      </c>
      <c r="G14" s="93" t="s">
        <v>29</v>
      </c>
      <c r="H14" s="93" t="s">
        <v>29</v>
      </c>
      <c r="I14" s="101">
        <f t="shared" si="0"/>
        <v>804</v>
      </c>
      <c r="J14" s="3"/>
      <c r="K14" s="88"/>
    </row>
    <row r="15" spans="1:11" ht="20.25">
      <c r="A15" s="99">
        <v>2010</v>
      </c>
      <c r="B15" s="103">
        <v>810</v>
      </c>
      <c r="C15" s="103">
        <v>31</v>
      </c>
      <c r="D15" s="95">
        <v>2</v>
      </c>
      <c r="E15" s="93" t="s">
        <v>29</v>
      </c>
      <c r="F15" s="93" t="s">
        <v>29</v>
      </c>
      <c r="G15" s="93" t="s">
        <v>29</v>
      </c>
      <c r="H15" s="93" t="s">
        <v>29</v>
      </c>
      <c r="I15" s="101">
        <f t="shared" si="0"/>
        <v>843</v>
      </c>
      <c r="J15" s="3"/>
      <c r="K15" s="87"/>
    </row>
    <row r="16" spans="1:11" ht="20.25">
      <c r="A16" s="99">
        <v>2011</v>
      </c>
      <c r="B16" s="103">
        <v>1576</v>
      </c>
      <c r="C16" s="103">
        <v>59</v>
      </c>
      <c r="D16" s="95">
        <v>3</v>
      </c>
      <c r="E16" s="94" t="s">
        <v>29</v>
      </c>
      <c r="F16" s="94" t="s">
        <v>29</v>
      </c>
      <c r="G16" s="94" t="s">
        <v>29</v>
      </c>
      <c r="H16" s="94" t="s">
        <v>29</v>
      </c>
      <c r="I16" s="103">
        <f t="shared" si="0"/>
        <v>1638</v>
      </c>
      <c r="J16" s="3"/>
      <c r="K16" s="87"/>
    </row>
    <row r="17" spans="1:11" ht="20.25">
      <c r="A17" s="99">
        <v>2012</v>
      </c>
      <c r="B17" s="103">
        <v>1164</v>
      </c>
      <c r="C17" s="103">
        <v>51</v>
      </c>
      <c r="D17" s="95">
        <v>3</v>
      </c>
      <c r="E17" s="94">
        <v>1</v>
      </c>
      <c r="F17" s="94" t="s">
        <v>29</v>
      </c>
      <c r="G17" s="94" t="s">
        <v>29</v>
      </c>
      <c r="H17" s="94" t="s">
        <v>29</v>
      </c>
      <c r="I17" s="103">
        <f t="shared" si="0"/>
        <v>1219</v>
      </c>
      <c r="J17" s="3"/>
      <c r="K17" s="87"/>
    </row>
    <row r="18" spans="1:11" ht="20.25">
      <c r="A18" s="99">
        <v>2013</v>
      </c>
      <c r="B18" s="103">
        <v>1961</v>
      </c>
      <c r="C18" s="103">
        <v>39</v>
      </c>
      <c r="D18" s="95">
        <v>5</v>
      </c>
      <c r="E18" s="94" t="s">
        <v>29</v>
      </c>
      <c r="F18" s="94" t="s">
        <v>29</v>
      </c>
      <c r="G18" s="94" t="s">
        <v>29</v>
      </c>
      <c r="H18" s="94" t="s">
        <v>29</v>
      </c>
      <c r="I18" s="103">
        <f>SUM(B18:H18)</f>
        <v>2005</v>
      </c>
      <c r="J18" s="3"/>
      <c r="K18" s="87"/>
    </row>
    <row r="19" spans="1:11" ht="20.25">
      <c r="A19" s="100">
        <v>2014</v>
      </c>
      <c r="B19" s="102">
        <v>1288</v>
      </c>
      <c r="C19" s="102">
        <v>42</v>
      </c>
      <c r="D19" s="96">
        <v>3</v>
      </c>
      <c r="E19" s="92" t="s">
        <v>29</v>
      </c>
      <c r="F19" s="92" t="s">
        <v>29</v>
      </c>
      <c r="G19" s="92" t="s">
        <v>29</v>
      </c>
      <c r="H19" s="92" t="s">
        <v>29</v>
      </c>
      <c r="I19" s="102">
        <f>SUM(B19:H19)</f>
        <v>1333</v>
      </c>
      <c r="J19" s="3"/>
      <c r="K19" s="87"/>
    </row>
    <row r="20" spans="1:11" ht="15" customHeight="1">
      <c r="A20" s="151" t="s">
        <v>126</v>
      </c>
      <c r="B20" s="151"/>
      <c r="C20" s="151"/>
      <c r="D20" s="151"/>
      <c r="E20" s="151"/>
      <c r="F20" s="151"/>
      <c r="G20" s="151"/>
      <c r="H20" s="151"/>
      <c r="I20" s="151"/>
      <c r="J20" s="3"/>
      <c r="K20" s="87"/>
    </row>
    <row r="21" spans="1:12" ht="12.75" customHeight="1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6"/>
      <c r="K21" s="6"/>
      <c r="L21" s="6"/>
    </row>
    <row r="22" spans="1:12" ht="12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6"/>
      <c r="K22" s="6"/>
      <c r="L22" s="6"/>
    </row>
    <row r="23" spans="1:1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5" ht="12.75">
      <c r="A25" s="114"/>
    </row>
    <row r="26" ht="12.75">
      <c r="A26" s="114"/>
    </row>
    <row r="27" ht="12.75">
      <c r="A27" s="114"/>
    </row>
  </sheetData>
  <sheetProtection/>
  <mergeCells count="5">
    <mergeCell ref="I2:I3"/>
    <mergeCell ref="B2:H2"/>
    <mergeCell ref="A21:I22"/>
    <mergeCell ref="A1:I1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2.140625" style="3" customWidth="1"/>
    <col min="2" max="5" width="11.7109375" style="3" customWidth="1"/>
    <col min="6" max="6" width="4.7109375" style="3" customWidth="1"/>
    <col min="7" max="16384" width="9.140625" style="3" customWidth="1"/>
  </cols>
  <sheetData>
    <row r="1" spans="1:5" ht="24.75" customHeight="1">
      <c r="A1" s="11" t="s">
        <v>84</v>
      </c>
      <c r="B1" s="2"/>
      <c r="C1" s="2"/>
      <c r="D1" s="2"/>
      <c r="E1" s="2"/>
    </row>
    <row r="2" spans="1:4" ht="19.5" customHeight="1">
      <c r="A2" s="10" t="s">
        <v>103</v>
      </c>
      <c r="B2" s="2"/>
      <c r="C2" s="2"/>
      <c r="D2" s="2"/>
    </row>
    <row r="3" spans="1:5" ht="29.25" customHeight="1">
      <c r="A3" s="29"/>
      <c r="B3" s="26" t="s">
        <v>4</v>
      </c>
      <c r="C3" s="26" t="s">
        <v>20</v>
      </c>
      <c r="D3" s="26" t="s">
        <v>7</v>
      </c>
      <c r="E3" s="26" t="s">
        <v>5</v>
      </c>
    </row>
    <row r="4" spans="1:5" ht="19.5" customHeight="1">
      <c r="A4" s="122" t="s">
        <v>104</v>
      </c>
      <c r="B4" s="122"/>
      <c r="C4" s="122"/>
      <c r="D4" s="122"/>
      <c r="E4" s="122"/>
    </row>
    <row r="5" spans="1:5" ht="15.75" customHeight="1">
      <c r="A5" s="3" t="s">
        <v>0</v>
      </c>
      <c r="B5" s="7">
        <f>SUM(B6:B7)</f>
        <v>631623</v>
      </c>
      <c r="C5" s="7">
        <f>SUM(C6:C7)</f>
        <v>3522108</v>
      </c>
      <c r="D5" s="7">
        <f>E5-C5</f>
        <v>7105500</v>
      </c>
      <c r="E5" s="7">
        <f>SUM(E6:E7)</f>
        <v>10627608</v>
      </c>
    </row>
    <row r="6" spans="1:5" ht="15.75" customHeight="1">
      <c r="A6" s="9" t="s">
        <v>8</v>
      </c>
      <c r="B6" s="7">
        <v>465765</v>
      </c>
      <c r="C6" s="7">
        <v>3127997</v>
      </c>
      <c r="D6" s="7">
        <f aca="true" t="shared" si="0" ref="D6:D11">E6-C6</f>
        <v>7027812</v>
      </c>
      <c r="E6" s="20">
        <v>10155809</v>
      </c>
    </row>
    <row r="7" spans="1:5" ht="15.75" customHeight="1">
      <c r="A7" s="9" t="s">
        <v>9</v>
      </c>
      <c r="B7" s="7">
        <v>165858</v>
      </c>
      <c r="C7" s="7">
        <v>394111</v>
      </c>
      <c r="D7" s="7">
        <f t="shared" si="0"/>
        <v>77688</v>
      </c>
      <c r="E7" s="20">
        <v>471799</v>
      </c>
    </row>
    <row r="8" spans="1:5" ht="15.75" customHeight="1">
      <c r="A8" s="3" t="s">
        <v>2</v>
      </c>
      <c r="B8" s="7">
        <f>SUM(B9:B10)</f>
        <v>1585229</v>
      </c>
      <c r="C8" s="7">
        <f>SUM(C9:C10)</f>
        <v>6578982</v>
      </c>
      <c r="D8" s="7">
        <f t="shared" si="0"/>
        <v>5999982</v>
      </c>
      <c r="E8" s="7">
        <f>SUM(E9:E10)</f>
        <v>12578964</v>
      </c>
    </row>
    <row r="9" spans="1:5" ht="15.75" customHeight="1">
      <c r="A9" s="9" t="s">
        <v>8</v>
      </c>
      <c r="B9" s="7">
        <v>984113</v>
      </c>
      <c r="C9" s="7">
        <v>4131922</v>
      </c>
      <c r="D9" s="7">
        <f t="shared" si="0"/>
        <v>5020989</v>
      </c>
      <c r="E9" s="20">
        <v>9152911</v>
      </c>
    </row>
    <row r="10" spans="1:5" ht="15.75" customHeight="1">
      <c r="A10" s="9" t="s">
        <v>9</v>
      </c>
      <c r="B10" s="7">
        <v>601116</v>
      </c>
      <c r="C10" s="7">
        <v>2447060</v>
      </c>
      <c r="D10" s="7">
        <f t="shared" si="0"/>
        <v>978993</v>
      </c>
      <c r="E10" s="20">
        <v>3426053</v>
      </c>
    </row>
    <row r="11" spans="1:5" ht="15.75" customHeight="1">
      <c r="A11" s="3" t="s">
        <v>3</v>
      </c>
      <c r="B11" s="7">
        <v>366387</v>
      </c>
      <c r="C11" s="7">
        <v>2272106</v>
      </c>
      <c r="D11" s="7">
        <f t="shared" si="0"/>
        <v>4728608</v>
      </c>
      <c r="E11" s="20">
        <v>7000714</v>
      </c>
    </row>
    <row r="12" spans="1:5" ht="15.75" customHeight="1">
      <c r="A12" s="22" t="s">
        <v>1</v>
      </c>
      <c r="B12" s="51">
        <f>B5+B8+B11</f>
        <v>2583239</v>
      </c>
      <c r="C12" s="51">
        <f>C5+C8+C11</f>
        <v>12373196</v>
      </c>
      <c r="D12" s="51">
        <f>D5+D8+D11</f>
        <v>17834090</v>
      </c>
      <c r="E12" s="51">
        <f>E5+E8+E11</f>
        <v>30207286</v>
      </c>
    </row>
    <row r="13" spans="1:5" ht="15.75" customHeight="1">
      <c r="A13" s="123" t="s">
        <v>105</v>
      </c>
      <c r="B13" s="123"/>
      <c r="C13" s="123"/>
      <c r="D13" s="123"/>
      <c r="E13" s="123"/>
    </row>
    <row r="14" spans="1:5" ht="15.75" customHeight="1">
      <c r="A14" s="3" t="s">
        <v>0</v>
      </c>
      <c r="B14" s="7">
        <v>651806</v>
      </c>
      <c r="C14" s="7">
        <v>2368264</v>
      </c>
      <c r="D14" s="7">
        <f>E14-C14</f>
        <v>5228824</v>
      </c>
      <c r="E14" s="7">
        <v>7597088</v>
      </c>
    </row>
    <row r="15" spans="1:5" ht="15.75" customHeight="1">
      <c r="A15" s="9" t="s">
        <v>8</v>
      </c>
      <c r="B15" s="7">
        <v>236407</v>
      </c>
      <c r="C15" s="7">
        <v>1723410</v>
      </c>
      <c r="D15" s="7">
        <f aca="true" t="shared" si="1" ref="D15:D20">E15-C15</f>
        <v>4333824</v>
      </c>
      <c r="E15" s="20">
        <v>6057234</v>
      </c>
    </row>
    <row r="16" spans="1:5" ht="15.75" customHeight="1">
      <c r="A16" s="9" t="s">
        <v>9</v>
      </c>
      <c r="B16" s="7">
        <v>382269</v>
      </c>
      <c r="C16" s="7">
        <v>594017</v>
      </c>
      <c r="D16" s="7">
        <f t="shared" si="1"/>
        <v>816780</v>
      </c>
      <c r="E16" s="20">
        <v>1410797</v>
      </c>
    </row>
    <row r="17" spans="1:5" ht="15.75" customHeight="1">
      <c r="A17" s="3" t="s">
        <v>2</v>
      </c>
      <c r="B17" s="7">
        <f>SUM(B18:B19)</f>
        <v>2432680</v>
      </c>
      <c r="C17" s="7">
        <f>SUM(C18:C19)</f>
        <v>10150991</v>
      </c>
      <c r="D17" s="7">
        <f t="shared" si="1"/>
        <v>13130392</v>
      </c>
      <c r="E17" s="7">
        <f>SUM(E18:E19)</f>
        <v>23281383</v>
      </c>
    </row>
    <row r="18" spans="1:5" ht="15.75" customHeight="1">
      <c r="A18" s="9" t="s">
        <v>8</v>
      </c>
      <c r="B18" s="7">
        <v>922882</v>
      </c>
      <c r="C18" s="7">
        <v>3970415</v>
      </c>
      <c r="D18" s="7">
        <f t="shared" si="1"/>
        <v>9992691</v>
      </c>
      <c r="E18" s="20">
        <v>13963106</v>
      </c>
    </row>
    <row r="19" spans="1:5" ht="15.75" customHeight="1">
      <c r="A19" s="9" t="s">
        <v>9</v>
      </c>
      <c r="B19" s="7">
        <v>1509798</v>
      </c>
      <c r="C19" s="7">
        <v>6180576</v>
      </c>
      <c r="D19" s="7">
        <f t="shared" si="1"/>
        <v>3137701</v>
      </c>
      <c r="E19" s="20">
        <v>9318277</v>
      </c>
    </row>
    <row r="20" spans="1:5" ht="15.75" customHeight="1">
      <c r="A20" s="3" t="s">
        <v>3</v>
      </c>
      <c r="B20" s="7">
        <v>1924548</v>
      </c>
      <c r="C20" s="7">
        <v>8025205</v>
      </c>
      <c r="D20" s="7">
        <f t="shared" si="1"/>
        <v>20659125</v>
      </c>
      <c r="E20" s="20">
        <v>28684330</v>
      </c>
    </row>
    <row r="21" spans="1:5" ht="15.75" customHeight="1">
      <c r="A21" s="85" t="s">
        <v>1</v>
      </c>
      <c r="B21" s="86">
        <f>B14+B17+B20</f>
        <v>5009034</v>
      </c>
      <c r="C21" s="86">
        <f>C14+C17+C20</f>
        <v>20544460</v>
      </c>
      <c r="D21" s="86">
        <f>D14+D17+D20</f>
        <v>39018341</v>
      </c>
      <c r="E21" s="86">
        <f>E14+E17+E20</f>
        <v>59562801</v>
      </c>
    </row>
    <row r="22" spans="1:5" ht="13.5" customHeight="1">
      <c r="A22" s="6" t="s">
        <v>6</v>
      </c>
      <c r="B22" s="7"/>
      <c r="C22" s="7"/>
      <c r="D22" s="7"/>
      <c r="E22" s="7"/>
    </row>
    <row r="23" ht="3.75" customHeight="1"/>
    <row r="24" spans="1:4" ht="12.75">
      <c r="A24" s="3" t="s">
        <v>106</v>
      </c>
      <c r="D24" s="20"/>
    </row>
    <row r="25" ht="12.75">
      <c r="A25" s="3" t="s">
        <v>124</v>
      </c>
    </row>
  </sheetData>
  <sheetProtection/>
  <mergeCells count="2">
    <mergeCell ref="A4:E4"/>
    <mergeCell ref="A13:E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5 D8" formula="1"/>
    <ignoredError sqref="B8:C8 E8 B17:C17 E17" formulaRange="1"/>
    <ignoredError sqref="D1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8" sqref="I8:L19"/>
    </sheetView>
  </sheetViews>
  <sheetFormatPr defaultColWidth="9.140625" defaultRowHeight="12.75"/>
  <cols>
    <col min="1" max="1" width="12.00390625" style="33" customWidth="1"/>
    <col min="2" max="2" width="13.8515625" style="33" customWidth="1"/>
    <col min="3" max="3" width="11.8515625" style="33" customWidth="1"/>
    <col min="4" max="4" width="12.140625" style="33" customWidth="1"/>
    <col min="5" max="5" width="12.8515625" style="33" customWidth="1"/>
    <col min="6" max="6" width="12.140625" style="33" customWidth="1"/>
    <col min="7" max="7" width="11.8515625" style="45" customWidth="1"/>
    <col min="8" max="8" width="14.28125" style="33" customWidth="1"/>
    <col min="9" max="16384" width="9.140625" style="33" customWidth="1"/>
  </cols>
  <sheetData>
    <row r="1" spans="1:6" ht="24.75" customHeight="1">
      <c r="A1" s="1" t="s">
        <v>95</v>
      </c>
      <c r="B1" s="1"/>
      <c r="C1" s="1"/>
      <c r="D1" s="1"/>
      <c r="E1" s="1"/>
      <c r="F1" s="1"/>
    </row>
    <row r="2" spans="1:6" ht="38.25" customHeight="1">
      <c r="A2" s="34"/>
      <c r="B2" s="35" t="s">
        <v>102</v>
      </c>
      <c r="C2" s="35" t="s">
        <v>36</v>
      </c>
      <c r="D2" s="35" t="s">
        <v>43</v>
      </c>
      <c r="E2" s="35" t="s">
        <v>1</v>
      </c>
      <c r="F2" s="35" t="s">
        <v>35</v>
      </c>
    </row>
    <row r="3" spans="1:6" ht="21.75" customHeight="1">
      <c r="A3" s="125" t="s">
        <v>4</v>
      </c>
      <c r="B3" s="125"/>
      <c r="C3" s="125"/>
      <c r="D3" s="125"/>
      <c r="E3" s="125"/>
      <c r="F3" s="125"/>
    </row>
    <row r="4" spans="1:6" ht="12.75" customHeight="1">
      <c r="A4" s="36" t="s">
        <v>74</v>
      </c>
      <c r="B4" s="21">
        <v>2356669</v>
      </c>
      <c r="C4" s="21">
        <v>245532</v>
      </c>
      <c r="D4" s="21">
        <v>8110</v>
      </c>
      <c r="E4" s="21">
        <f>SUM(B4:D4)</f>
        <v>2610311</v>
      </c>
      <c r="F4" s="37">
        <f>C4/E4*100</f>
        <v>9.406235502206442</v>
      </c>
    </row>
    <row r="5" spans="1:6" ht="12.75" customHeight="1">
      <c r="A5" s="36" t="s">
        <v>78</v>
      </c>
      <c r="B5" s="21">
        <v>2288234</v>
      </c>
      <c r="C5" s="21">
        <v>289152</v>
      </c>
      <c r="D5" s="21">
        <v>2367</v>
      </c>
      <c r="E5" s="21">
        <f>SUM(B5:D5)</f>
        <v>2579753</v>
      </c>
      <c r="F5" s="37">
        <f>C5/E5*100</f>
        <v>11.208514923715565</v>
      </c>
    </row>
    <row r="6" spans="1:6" ht="12.75" customHeight="1">
      <c r="A6" s="36" t="s">
        <v>101</v>
      </c>
      <c r="B6" s="21">
        <v>2099712</v>
      </c>
      <c r="C6" s="21">
        <v>320525</v>
      </c>
      <c r="D6" s="21">
        <v>2054</v>
      </c>
      <c r="E6" s="21">
        <f>SUM(B6:D6)</f>
        <v>2422291</v>
      </c>
      <c r="F6" s="37">
        <f>C6/E6*100</f>
        <v>13.232307761536497</v>
      </c>
    </row>
    <row r="7" spans="1:10" ht="12.75" customHeight="1">
      <c r="A7" s="36" t="s">
        <v>109</v>
      </c>
      <c r="B7" s="21">
        <v>2069560</v>
      </c>
      <c r="C7" s="21">
        <v>321476</v>
      </c>
      <c r="D7" s="21">
        <v>87</v>
      </c>
      <c r="E7" s="21">
        <f>B7+C7+D7</f>
        <v>2391123</v>
      </c>
      <c r="F7" s="37">
        <f>C7/E7*100</f>
        <v>13.444561404829447</v>
      </c>
      <c r="J7" s="110"/>
    </row>
    <row r="8" spans="1:11" ht="12.75" customHeight="1">
      <c r="A8" s="36" t="s">
        <v>122</v>
      </c>
      <c r="B8" s="21">
        <v>2049026</v>
      </c>
      <c r="C8" s="21">
        <v>292972</v>
      </c>
      <c r="D8" s="21">
        <v>222</v>
      </c>
      <c r="E8" s="21">
        <f>B8+C8+D8</f>
        <v>2342220</v>
      </c>
      <c r="F8" s="37">
        <f>C8/E8*100</f>
        <v>12.508304087575036</v>
      </c>
      <c r="J8" s="110"/>
      <c r="K8" s="110"/>
    </row>
    <row r="9" spans="1:6" ht="21.75" customHeight="1">
      <c r="A9" s="124" t="s">
        <v>128</v>
      </c>
      <c r="B9" s="124"/>
      <c r="C9" s="124"/>
      <c r="D9" s="124"/>
      <c r="E9" s="124"/>
      <c r="F9" s="124"/>
    </row>
    <row r="10" spans="1:9" ht="12.75" customHeight="1">
      <c r="A10" s="38" t="s">
        <v>11</v>
      </c>
      <c r="B10" s="21">
        <v>180721</v>
      </c>
      <c r="C10" s="21">
        <v>27371</v>
      </c>
      <c r="D10" s="21">
        <v>0</v>
      </c>
      <c r="E10" s="109">
        <f>B10+C10+D10</f>
        <v>208092</v>
      </c>
      <c r="F10" s="37">
        <f>C10/E10*100</f>
        <v>13.153316802183648</v>
      </c>
      <c r="G10" s="46"/>
      <c r="I10" s="110"/>
    </row>
    <row r="11" spans="1:9" ht="12.75" customHeight="1">
      <c r="A11" s="38" t="s">
        <v>12</v>
      </c>
      <c r="B11" s="21">
        <v>98271</v>
      </c>
      <c r="C11" s="21">
        <v>17193</v>
      </c>
      <c r="D11" s="61">
        <v>0</v>
      </c>
      <c r="E11" s="109">
        <f aca="true" t="shared" si="0" ref="E11:E18">SUM(B11:D11)</f>
        <v>115464</v>
      </c>
      <c r="F11" s="37">
        <f aca="true" t="shared" si="1" ref="F11:F18">C11/E11*100</f>
        <v>14.890355435460403</v>
      </c>
      <c r="G11" s="46"/>
      <c r="I11" s="110"/>
    </row>
    <row r="12" spans="1:9" ht="12.75" customHeight="1">
      <c r="A12" s="38" t="s">
        <v>13</v>
      </c>
      <c r="B12" s="21">
        <v>426902</v>
      </c>
      <c r="C12" s="21">
        <v>85903</v>
      </c>
      <c r="D12" s="61">
        <v>32</v>
      </c>
      <c r="E12" s="109">
        <f t="shared" si="0"/>
        <v>512837</v>
      </c>
      <c r="F12" s="37">
        <f t="shared" si="1"/>
        <v>16.750546469930992</v>
      </c>
      <c r="G12" s="46"/>
      <c r="I12" s="110"/>
    </row>
    <row r="13" spans="1:9" ht="12.75" customHeight="1">
      <c r="A13" s="38" t="s">
        <v>14</v>
      </c>
      <c r="B13" s="21">
        <v>58786</v>
      </c>
      <c r="C13" s="21">
        <v>3831</v>
      </c>
      <c r="D13" s="61">
        <v>81</v>
      </c>
      <c r="E13" s="109">
        <f t="shared" si="0"/>
        <v>62698</v>
      </c>
      <c r="F13" s="37">
        <f t="shared" si="1"/>
        <v>6.110242750964943</v>
      </c>
      <c r="G13" s="46"/>
      <c r="I13" s="110"/>
    </row>
    <row r="14" spans="1:9" ht="12.75" customHeight="1">
      <c r="A14" s="38" t="s">
        <v>15</v>
      </c>
      <c r="B14" s="21">
        <v>283674</v>
      </c>
      <c r="C14" s="21">
        <v>25864</v>
      </c>
      <c r="D14" s="21">
        <v>4</v>
      </c>
      <c r="E14" s="109">
        <f t="shared" si="0"/>
        <v>309542</v>
      </c>
      <c r="F14" s="37">
        <f t="shared" si="1"/>
        <v>8.35557048801132</v>
      </c>
      <c r="G14" s="46"/>
      <c r="I14" s="110"/>
    </row>
    <row r="15" spans="1:9" ht="12.75" customHeight="1">
      <c r="A15" s="38" t="s">
        <v>16</v>
      </c>
      <c r="B15" s="21">
        <v>549437</v>
      </c>
      <c r="C15" s="21">
        <v>46423</v>
      </c>
      <c r="D15" s="61">
        <v>0</v>
      </c>
      <c r="E15" s="109">
        <f t="shared" si="0"/>
        <v>595860</v>
      </c>
      <c r="F15" s="37">
        <f t="shared" si="1"/>
        <v>7.790924042560333</v>
      </c>
      <c r="G15" s="46"/>
      <c r="I15" s="110"/>
    </row>
    <row r="16" spans="1:9" ht="12.75" customHeight="1">
      <c r="A16" s="38" t="s">
        <v>17</v>
      </c>
      <c r="B16" s="21">
        <v>116661</v>
      </c>
      <c r="C16" s="21">
        <v>20756</v>
      </c>
      <c r="D16" s="61">
        <v>0</v>
      </c>
      <c r="E16" s="109">
        <f t="shared" si="0"/>
        <v>137417</v>
      </c>
      <c r="F16" s="37">
        <f t="shared" si="1"/>
        <v>15.104390286500212</v>
      </c>
      <c r="G16" s="46"/>
      <c r="I16" s="110"/>
    </row>
    <row r="17" spans="1:9" ht="12.75" customHeight="1">
      <c r="A17" s="38" t="s">
        <v>18</v>
      </c>
      <c r="B17" s="21">
        <v>175145</v>
      </c>
      <c r="C17" s="21">
        <v>14866</v>
      </c>
      <c r="D17" s="21">
        <v>104</v>
      </c>
      <c r="E17" s="109">
        <f t="shared" si="0"/>
        <v>190115</v>
      </c>
      <c r="F17" s="37">
        <f t="shared" si="1"/>
        <v>7.819477684559345</v>
      </c>
      <c r="G17" s="46"/>
      <c r="I17" s="110"/>
    </row>
    <row r="18" spans="1:9" ht="12.75" customHeight="1">
      <c r="A18" s="38" t="s">
        <v>19</v>
      </c>
      <c r="B18" s="21">
        <v>159429</v>
      </c>
      <c r="C18" s="21">
        <v>50767</v>
      </c>
      <c r="D18" s="61">
        <v>0</v>
      </c>
      <c r="E18" s="109">
        <f t="shared" si="0"/>
        <v>210196</v>
      </c>
      <c r="F18" s="37">
        <f t="shared" si="1"/>
        <v>24.152219832917847</v>
      </c>
      <c r="G18" s="46"/>
      <c r="I18" s="110"/>
    </row>
    <row r="19" spans="1:7" s="39" customFormat="1" ht="21.75" customHeight="1">
      <c r="A19" s="124" t="s">
        <v>123</v>
      </c>
      <c r="B19" s="124"/>
      <c r="C19" s="124"/>
      <c r="D19" s="124"/>
      <c r="E19" s="124"/>
      <c r="F19" s="124"/>
      <c r="G19" s="44"/>
    </row>
    <row r="20" spans="1:8" ht="12.75" customHeight="1">
      <c r="A20" s="38" t="s">
        <v>20</v>
      </c>
      <c r="B20" s="21">
        <v>6339396</v>
      </c>
      <c r="C20" s="21">
        <v>2895800</v>
      </c>
      <c r="D20" s="21">
        <v>27613</v>
      </c>
      <c r="E20" s="21">
        <f>B20+C20+D20</f>
        <v>9262809</v>
      </c>
      <c r="F20" s="37">
        <f>C20/E20*100</f>
        <v>31.26265477351417</v>
      </c>
      <c r="H20" s="60"/>
    </row>
    <row r="21" spans="1:6" ht="12.75" customHeight="1">
      <c r="A21" s="38" t="s">
        <v>7</v>
      </c>
      <c r="B21" s="21">
        <f>B22-B20</f>
        <v>9516284</v>
      </c>
      <c r="C21" s="21">
        <f>C22-C20</f>
        <v>10510700</v>
      </c>
      <c r="D21" s="21">
        <v>365509</v>
      </c>
      <c r="E21" s="21">
        <f>B21+C21+D21</f>
        <v>20392493</v>
      </c>
      <c r="F21" s="37">
        <f>C21/E21*100</f>
        <v>51.54200616864255</v>
      </c>
    </row>
    <row r="22" spans="1:7" s="40" customFormat="1" ht="12.75" customHeight="1">
      <c r="A22" s="38" t="s">
        <v>5</v>
      </c>
      <c r="B22" s="21">
        <v>15855680</v>
      </c>
      <c r="C22" s="21">
        <v>13406500</v>
      </c>
      <c r="D22" s="21">
        <v>393122</v>
      </c>
      <c r="E22" s="21">
        <f>B22+C22+D22</f>
        <v>29655302</v>
      </c>
      <c r="F22" s="37">
        <f>C22/E22*100</f>
        <v>45.207767568848226</v>
      </c>
      <c r="G22" s="45"/>
    </row>
    <row r="23" spans="1:7" s="40" customFormat="1" ht="27" customHeight="1">
      <c r="A23" s="41" t="s">
        <v>46</v>
      </c>
      <c r="B23" s="42">
        <f>B8/B22*100</f>
        <v>12.922977759389696</v>
      </c>
      <c r="C23" s="42">
        <f>C8/C22*100</f>
        <v>2.1852981762577857</v>
      </c>
      <c r="D23" s="42">
        <f>D8/D22*100</f>
        <v>0.056471019174709126</v>
      </c>
      <c r="E23" s="42">
        <f>E8/E22*100</f>
        <v>7.898149207854973</v>
      </c>
      <c r="F23" s="42">
        <f>F8/F22*100</f>
        <v>27.668484334082137</v>
      </c>
      <c r="G23" s="45"/>
    </row>
    <row r="24" spans="1:6" ht="12.75">
      <c r="A24" s="43"/>
      <c r="B24" s="43"/>
      <c r="C24" s="43"/>
      <c r="D24" s="43"/>
      <c r="E24" s="43"/>
      <c r="F24" s="43"/>
    </row>
    <row r="25" spans="1:6" ht="13.5" customHeight="1">
      <c r="A25" s="38" t="s">
        <v>44</v>
      </c>
      <c r="B25" s="38"/>
      <c r="C25" s="38"/>
      <c r="D25" s="38"/>
      <c r="E25" s="38"/>
      <c r="F25" s="38"/>
    </row>
    <row r="28" ht="12.75">
      <c r="F28" s="60"/>
    </row>
    <row r="29" spans="2:6" ht="12.75">
      <c r="B29" s="21"/>
      <c r="C29" s="21"/>
      <c r="D29" s="21"/>
      <c r="E29" s="21"/>
      <c r="F29" s="37"/>
    </row>
    <row r="30" spans="2:7" ht="12.75">
      <c r="B30" s="21"/>
      <c r="C30" s="21"/>
      <c r="D30" s="21"/>
      <c r="E30" s="21"/>
      <c r="F30" s="37"/>
      <c r="G30" s="118"/>
    </row>
    <row r="31" spans="2:6" ht="12.75">
      <c r="B31" s="21"/>
      <c r="C31" s="21"/>
      <c r="D31" s="21"/>
      <c r="E31" s="21"/>
      <c r="F31" s="37"/>
    </row>
  </sheetData>
  <sheetProtection/>
  <mergeCells count="3">
    <mergeCell ref="A19:F19"/>
    <mergeCell ref="A9:F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F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8" sqref="F8:G17"/>
    </sheetView>
  </sheetViews>
  <sheetFormatPr defaultColWidth="9.140625" defaultRowHeight="12.75"/>
  <cols>
    <col min="1" max="1" width="14.00390625" style="3" customWidth="1"/>
    <col min="2" max="4" width="13.7109375" style="3" customWidth="1"/>
    <col min="5" max="5" width="9.140625" style="3" customWidth="1"/>
    <col min="6" max="6" width="11.28125" style="3" bestFit="1" customWidth="1"/>
    <col min="7" max="7" width="9.140625" style="3" customWidth="1"/>
    <col min="8" max="8" width="13.00390625" style="3" customWidth="1"/>
    <col min="9" max="16384" width="9.140625" style="3" customWidth="1"/>
  </cols>
  <sheetData>
    <row r="1" spans="1:4" ht="24.75" customHeight="1">
      <c r="A1" s="1" t="s">
        <v>100</v>
      </c>
      <c r="B1" s="1"/>
      <c r="C1" s="1"/>
      <c r="D1" s="1"/>
    </row>
    <row r="2" spans="1:4" ht="39.75" customHeight="1">
      <c r="A2" s="29"/>
      <c r="B2" s="26" t="s">
        <v>41</v>
      </c>
      <c r="C2" s="26" t="s">
        <v>47</v>
      </c>
      <c r="D2" s="26" t="s">
        <v>48</v>
      </c>
    </row>
    <row r="3" spans="1:4" ht="21.75" customHeight="1">
      <c r="A3" s="123" t="s">
        <v>4</v>
      </c>
      <c r="B3" s="123"/>
      <c r="C3" s="123"/>
      <c r="D3" s="123"/>
    </row>
    <row r="4" spans="1:4" ht="12.75" customHeight="1">
      <c r="A4" s="12" t="s">
        <v>74</v>
      </c>
      <c r="B4" s="52">
        <v>2610304</v>
      </c>
      <c r="C4" s="56">
        <v>517</v>
      </c>
      <c r="D4" s="58">
        <v>0.3</v>
      </c>
    </row>
    <row r="5" spans="1:4" ht="12.75" customHeight="1">
      <c r="A5" s="12" t="s">
        <v>78</v>
      </c>
      <c r="B5" s="52">
        <v>2579754</v>
      </c>
      <c r="C5" s="56">
        <v>516</v>
      </c>
      <c r="D5" s="58">
        <f>B5/B4*100-100</f>
        <v>-1.170361766292359</v>
      </c>
    </row>
    <row r="6" spans="1:4" ht="12.75" customHeight="1">
      <c r="A6" s="12" t="s">
        <v>101</v>
      </c>
      <c r="B6" s="52">
        <v>2426019</v>
      </c>
      <c r="C6" s="56">
        <v>485</v>
      </c>
      <c r="D6" s="58">
        <f>B6/B5*100-100</f>
        <v>-5.959289141522788</v>
      </c>
    </row>
    <row r="7" spans="1:4" ht="12.75" customHeight="1">
      <c r="A7" s="12" t="s">
        <v>109</v>
      </c>
      <c r="B7" s="52">
        <v>2391124</v>
      </c>
      <c r="C7" s="56">
        <v>469</v>
      </c>
      <c r="D7" s="58">
        <f>B7/B6*100-100</f>
        <v>-1.4383646624366833</v>
      </c>
    </row>
    <row r="8" spans="1:4" ht="12.75" customHeight="1">
      <c r="A8" s="12" t="s">
        <v>122</v>
      </c>
      <c r="B8" s="52">
        <v>2342219</v>
      </c>
      <c r="C8" s="56">
        <v>460</v>
      </c>
      <c r="D8" s="58">
        <f>B8/B7*100-100</f>
        <v>-2.045272432546369</v>
      </c>
    </row>
    <row r="9" spans="1:4" ht="21.75" customHeight="1">
      <c r="A9" s="123" t="s">
        <v>128</v>
      </c>
      <c r="B9" s="123"/>
      <c r="C9" s="123"/>
      <c r="D9" s="123"/>
    </row>
    <row r="10" spans="1:8" ht="12.75" customHeight="1">
      <c r="A10" s="6" t="s">
        <v>11</v>
      </c>
      <c r="B10" s="52">
        <v>208092</v>
      </c>
      <c r="C10" s="56">
        <f>B10/448831*1000</f>
        <v>463.63107717604174</v>
      </c>
      <c r="D10" s="58">
        <v>-0.6127761194029802</v>
      </c>
      <c r="F10" s="65"/>
      <c r="H10" s="64"/>
    </row>
    <row r="11" spans="1:9" ht="12.75" customHeight="1">
      <c r="A11" s="6" t="s">
        <v>12</v>
      </c>
      <c r="B11" s="52">
        <v>115464</v>
      </c>
      <c r="C11" s="56">
        <f>B11/274731*1000</f>
        <v>420.2802013606036</v>
      </c>
      <c r="D11" s="58">
        <v>-1.6557645134914196</v>
      </c>
      <c r="F11" s="65"/>
      <c r="H11" s="64"/>
      <c r="I11" s="24"/>
    </row>
    <row r="12" spans="1:9" ht="12.75" customHeight="1">
      <c r="A12" s="6" t="s">
        <v>13</v>
      </c>
      <c r="B12" s="52">
        <v>512837</v>
      </c>
      <c r="C12" s="56">
        <f>B12/1115704*1000</f>
        <v>459.65327721331107</v>
      </c>
      <c r="D12" s="58">
        <v>-6.03577638567991</v>
      </c>
      <c r="F12" s="65"/>
      <c r="H12" s="64"/>
      <c r="I12" s="24"/>
    </row>
    <row r="13" spans="1:9" ht="12.75" customHeight="1">
      <c r="A13" s="6" t="s">
        <v>14</v>
      </c>
      <c r="B13" s="52">
        <v>62697</v>
      </c>
      <c r="C13" s="56">
        <f>B13/172456*1000</f>
        <v>363.55360207821127</v>
      </c>
      <c r="D13" s="58">
        <v>-4.425304878048792</v>
      </c>
      <c r="F13" s="65"/>
      <c r="H13" s="64"/>
      <c r="I13" s="24"/>
    </row>
    <row r="14" spans="1:9" ht="12.75" customHeight="1">
      <c r="A14" s="6" t="s">
        <v>15</v>
      </c>
      <c r="B14" s="52">
        <v>309541</v>
      </c>
      <c r="C14" s="56">
        <f>B14/648371*1000</f>
        <v>477.4133944917339</v>
      </c>
      <c r="D14" s="58">
        <v>0.18610461992581406</v>
      </c>
      <c r="F14" s="65"/>
      <c r="H14" s="64"/>
      <c r="I14" s="24"/>
    </row>
    <row r="15" spans="1:8" ht="12.75" customHeight="1">
      <c r="A15" s="6" t="s">
        <v>16</v>
      </c>
      <c r="B15" s="52">
        <v>595859</v>
      </c>
      <c r="C15" s="56">
        <f>B15/1275598*1000</f>
        <v>467.1213031064646</v>
      </c>
      <c r="D15" s="58">
        <v>-0.5592363278316412</v>
      </c>
      <c r="F15" s="119"/>
      <c r="G15" s="119"/>
      <c r="H15" s="64"/>
    </row>
    <row r="16" spans="1:8" ht="12.75" customHeight="1">
      <c r="A16" s="6" t="s">
        <v>17</v>
      </c>
      <c r="B16" s="52">
        <v>137417</v>
      </c>
      <c r="C16" s="56">
        <f>B16/318249*1000</f>
        <v>431.79083045037066</v>
      </c>
      <c r="D16" s="58">
        <v>1.0389400311755566</v>
      </c>
      <c r="F16" s="65"/>
      <c r="H16" s="64"/>
    </row>
    <row r="17" spans="1:8" ht="12.75" customHeight="1">
      <c r="A17" s="6" t="s">
        <v>18</v>
      </c>
      <c r="B17" s="52">
        <v>190115</v>
      </c>
      <c r="C17" s="56">
        <f>B17/404847*1000</f>
        <v>469.5971564566367</v>
      </c>
      <c r="D17" s="58">
        <v>-0.3193095782387161</v>
      </c>
      <c r="F17" s="65"/>
      <c r="H17" s="64"/>
    </row>
    <row r="18" spans="1:8" ht="12.75" customHeight="1">
      <c r="A18" s="6" t="s">
        <v>19</v>
      </c>
      <c r="B18" s="52">
        <v>210197</v>
      </c>
      <c r="C18" s="56">
        <f>B18/436150*1000</f>
        <v>481.93740685543963</v>
      </c>
      <c r="D18" s="58">
        <v>-3.605446232441679</v>
      </c>
      <c r="F18" s="65"/>
      <c r="H18" s="64"/>
    </row>
    <row r="19" spans="1:4" s="14" customFormat="1" ht="21.75" customHeight="1">
      <c r="A19" s="123" t="s">
        <v>123</v>
      </c>
      <c r="B19" s="123"/>
      <c r="C19" s="123"/>
      <c r="D19" s="123"/>
    </row>
    <row r="20" spans="1:8" ht="12.75" customHeight="1">
      <c r="A20" s="6" t="s">
        <v>20</v>
      </c>
      <c r="B20" s="52">
        <v>9262784</v>
      </c>
      <c r="C20" s="56">
        <f>B20/20905172*1000</f>
        <v>443.08575887345006</v>
      </c>
      <c r="D20" s="58">
        <v>-1.1558198575897762</v>
      </c>
      <c r="G20" s="52"/>
      <c r="H20" s="52"/>
    </row>
    <row r="21" spans="1:8" ht="12.75" customHeight="1">
      <c r="A21" s="6" t="s">
        <v>7</v>
      </c>
      <c r="B21" s="52">
        <f>B22-B20</f>
        <v>20392466</v>
      </c>
      <c r="C21" s="56">
        <f>B21/39890400*1000</f>
        <v>511.21237189900324</v>
      </c>
      <c r="D21" s="58">
        <v>0.8351543110493651</v>
      </c>
      <c r="G21" s="52"/>
      <c r="H21" s="52"/>
    </row>
    <row r="22" spans="1:8" s="8" customFormat="1" ht="12.75" customHeight="1">
      <c r="A22" s="6" t="s">
        <v>5</v>
      </c>
      <c r="B22" s="52">
        <v>29655250</v>
      </c>
      <c r="C22" s="56">
        <f>B22/60795612*1000</f>
        <v>487.7860263994053</v>
      </c>
      <c r="D22" s="58">
        <v>0.20471595133784604</v>
      </c>
      <c r="G22" s="52"/>
      <c r="H22" s="52"/>
    </row>
    <row r="23" spans="1:4" s="8" customFormat="1" ht="27" customHeight="1">
      <c r="A23" s="18" t="s">
        <v>46</v>
      </c>
      <c r="B23" s="53">
        <f>B8/B22*100</f>
        <v>7.898159685047336</v>
      </c>
      <c r="C23" s="53">
        <f>C8/C22*100</f>
        <v>94.30364444744185</v>
      </c>
      <c r="D23" s="59" t="s">
        <v>29</v>
      </c>
    </row>
    <row r="24" spans="1:4" ht="12.75">
      <c r="A24" s="15"/>
      <c r="B24" s="15"/>
      <c r="C24" s="15"/>
      <c r="D24" s="15"/>
    </row>
    <row r="25" spans="1:4" ht="13.5" customHeight="1">
      <c r="A25" s="6" t="s">
        <v>44</v>
      </c>
      <c r="B25" s="6"/>
      <c r="C25" s="6"/>
      <c r="D25" s="6"/>
    </row>
    <row r="30" ht="12.75">
      <c r="B30" s="20"/>
    </row>
    <row r="32" ht="12.75">
      <c r="D32" s="30"/>
    </row>
    <row r="33" ht="12.75">
      <c r="D33" s="30"/>
    </row>
    <row r="34" spans="3:4" ht="12.75">
      <c r="C34" s="31"/>
      <c r="D34" s="31"/>
    </row>
  </sheetData>
  <sheetProtection/>
  <mergeCells count="3">
    <mergeCell ref="A3:D3"/>
    <mergeCell ref="A9:D9"/>
    <mergeCell ref="A19:D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4.8515625" style="3" customWidth="1"/>
    <col min="2" max="4" width="14.00390625" style="3" customWidth="1"/>
    <col min="5" max="5" width="15.8515625" style="3" customWidth="1"/>
    <col min="6" max="7" width="8.57421875" style="3" customWidth="1"/>
    <col min="8" max="16384" width="9.140625" style="3" customWidth="1"/>
  </cols>
  <sheetData>
    <row r="1" spans="1:5" ht="24.75" customHeight="1">
      <c r="A1" s="1" t="s">
        <v>118</v>
      </c>
      <c r="B1" s="2"/>
      <c r="C1" s="2"/>
      <c r="D1" s="2"/>
      <c r="E1" s="2"/>
    </row>
    <row r="2" spans="1:5" ht="24.75" customHeight="1">
      <c r="A2" s="29"/>
      <c r="B2" s="26" t="s">
        <v>4</v>
      </c>
      <c r="C2" s="26" t="s">
        <v>20</v>
      </c>
      <c r="D2" s="26" t="s">
        <v>7</v>
      </c>
      <c r="E2" s="26" t="s">
        <v>5</v>
      </c>
    </row>
    <row r="3" spans="1:5" ht="24.75" customHeight="1">
      <c r="A3" s="122" t="s">
        <v>111</v>
      </c>
      <c r="B3" s="122"/>
      <c r="C3" s="122"/>
      <c r="D3" s="122"/>
      <c r="E3" s="122"/>
    </row>
    <row r="4" spans="1:5" ht="15.75" customHeight="1">
      <c r="A4" s="23" t="s">
        <v>50</v>
      </c>
      <c r="B4" s="52">
        <v>714</v>
      </c>
      <c r="C4" s="52">
        <f>E4-D4</f>
        <v>3399</v>
      </c>
      <c r="D4" s="52">
        <f>2465+1657+1938</f>
        <v>6060</v>
      </c>
      <c r="E4" s="52">
        <v>9459</v>
      </c>
    </row>
    <row r="5" spans="1:8" ht="15.75" customHeight="1">
      <c r="A5" s="23" t="s">
        <v>51</v>
      </c>
      <c r="B5" s="52">
        <v>161</v>
      </c>
      <c r="C5" s="52">
        <f>E5-D5</f>
        <v>994</v>
      </c>
      <c r="D5" s="52">
        <f>1015+502+384</f>
        <v>1901</v>
      </c>
      <c r="E5" s="52">
        <v>2895</v>
      </c>
      <c r="G5" s="47"/>
      <c r="H5" s="48"/>
    </row>
    <row r="6" spans="1:5" ht="15.75" customHeight="1">
      <c r="A6" s="23" t="s">
        <v>52</v>
      </c>
      <c r="B6" s="52">
        <v>693</v>
      </c>
      <c r="C6" s="52">
        <f>E6-D6</f>
        <v>2947</v>
      </c>
      <c r="D6" s="52">
        <f>2303+1469+1638</f>
        <v>5410</v>
      </c>
      <c r="E6" s="52">
        <v>8357</v>
      </c>
    </row>
    <row r="7" spans="1:5" ht="15.75" customHeight="1">
      <c r="A7" s="23" t="s">
        <v>53</v>
      </c>
      <c r="B7" s="52">
        <v>377</v>
      </c>
      <c r="C7" s="52">
        <f>E7-D7</f>
        <v>1668</v>
      </c>
      <c r="D7" s="52">
        <f>1613+990+961</f>
        <v>3564</v>
      </c>
      <c r="E7" s="52">
        <v>5232</v>
      </c>
    </row>
    <row r="8" spans="1:5" ht="18.75" customHeight="1">
      <c r="A8" s="23" t="s">
        <v>54</v>
      </c>
      <c r="B8" s="57">
        <f>B5/B4*100</f>
        <v>22.54901960784314</v>
      </c>
      <c r="C8" s="57">
        <f>C5/C4*100</f>
        <v>29.24389526331274</v>
      </c>
      <c r="D8" s="57">
        <f>D5/D4*100</f>
        <v>31.36963696369637</v>
      </c>
      <c r="E8" s="57">
        <f>E5/E4*100</f>
        <v>30.605772280367905</v>
      </c>
    </row>
    <row r="9" spans="1:10" ht="18.75" customHeight="1">
      <c r="A9" s="105" t="s">
        <v>55</v>
      </c>
      <c r="B9" s="57">
        <f>B7/B6*100</f>
        <v>54.40115440115441</v>
      </c>
      <c r="C9" s="57">
        <f>C7/C6*100</f>
        <v>56.599932134373944</v>
      </c>
      <c r="D9" s="57">
        <f>D7/D6*100</f>
        <v>65.87800369685766</v>
      </c>
      <c r="E9" s="57">
        <f>E7/E6*100</f>
        <v>62.60619839655379</v>
      </c>
      <c r="G9" s="47"/>
      <c r="I9" s="48"/>
      <c r="J9" s="48"/>
    </row>
    <row r="10" spans="1:10" ht="18.75" customHeight="1">
      <c r="A10" s="105"/>
      <c r="B10" s="57"/>
      <c r="C10" s="57"/>
      <c r="D10" s="57"/>
      <c r="E10" s="57"/>
      <c r="G10" s="47"/>
      <c r="I10" s="48"/>
      <c r="J10" s="48"/>
    </row>
    <row r="11" spans="1:8" ht="18" customHeight="1">
      <c r="A11" s="126" t="s">
        <v>115</v>
      </c>
      <c r="B11" s="126"/>
      <c r="C11" s="126"/>
      <c r="D11" s="126"/>
      <c r="E11" s="126"/>
      <c r="G11" s="48"/>
      <c r="H11" s="64"/>
    </row>
    <row r="12" spans="1:8" ht="15.75" customHeight="1">
      <c r="A12" s="112" t="s">
        <v>117</v>
      </c>
      <c r="B12" s="52">
        <v>58</v>
      </c>
      <c r="C12" s="52">
        <f>E12-D12</f>
        <v>1108</v>
      </c>
      <c r="D12" s="52">
        <f>3604+1941+1458</f>
        <v>7003</v>
      </c>
      <c r="E12" s="52">
        <v>8111</v>
      </c>
      <c r="H12" s="64"/>
    </row>
    <row r="13" spans="1:8" ht="15.75" customHeight="1">
      <c r="A13" s="111" t="s">
        <v>112</v>
      </c>
      <c r="B13" s="52">
        <v>82</v>
      </c>
      <c r="C13" s="52">
        <f>E13-D13</f>
        <v>402</v>
      </c>
      <c r="D13" s="52">
        <f>629+795+289</f>
        <v>1713</v>
      </c>
      <c r="E13" s="52">
        <v>2115</v>
      </c>
      <c r="H13" s="64"/>
    </row>
    <row r="14" spans="1:8" ht="15.75" customHeight="1">
      <c r="A14" s="111" t="s">
        <v>113</v>
      </c>
      <c r="B14" s="52">
        <v>200</v>
      </c>
      <c r="C14" s="52">
        <f>E14-D14</f>
        <v>1627</v>
      </c>
      <c r="D14" s="52">
        <f>1784+1156+1554</f>
        <v>4494</v>
      </c>
      <c r="E14" s="52">
        <v>6121</v>
      </c>
      <c r="H14" s="64"/>
    </row>
    <row r="15" spans="1:8" ht="15.75" customHeight="1">
      <c r="A15" s="3" t="s">
        <v>114</v>
      </c>
      <c r="B15" s="52">
        <v>42</v>
      </c>
      <c r="C15" s="52">
        <f>E15-D15</f>
        <v>613</v>
      </c>
      <c r="D15" s="52">
        <f>376+473+353</f>
        <v>1202</v>
      </c>
      <c r="E15" s="52">
        <v>1815</v>
      </c>
      <c r="H15" s="64"/>
    </row>
    <row r="16" spans="1:8" ht="15.75" customHeight="1">
      <c r="A16" s="111" t="s">
        <v>1</v>
      </c>
      <c r="B16" s="52">
        <f>SUM(B12:B15)</f>
        <v>382</v>
      </c>
      <c r="C16" s="52">
        <f>SUM(C12:C15)</f>
        <v>3750</v>
      </c>
      <c r="D16" s="52">
        <f>SUM(D12:D15)</f>
        <v>14412</v>
      </c>
      <c r="E16" s="52">
        <f>SUM(E12:E15)</f>
        <v>18162</v>
      </c>
      <c r="H16" s="64"/>
    </row>
    <row r="17" spans="1:5" ht="12.75" customHeight="1">
      <c r="A17" s="4"/>
      <c r="B17" s="5"/>
      <c r="C17" s="5"/>
      <c r="D17" s="5"/>
      <c r="E17" s="5"/>
    </row>
    <row r="18" spans="1:5" ht="13.5" customHeight="1">
      <c r="A18" s="6" t="s">
        <v>116</v>
      </c>
      <c r="B18" s="7"/>
      <c r="C18" s="7"/>
      <c r="D18" s="7"/>
      <c r="E18" s="7"/>
    </row>
    <row r="19" spans="1:2" ht="12.75">
      <c r="A19" s="22"/>
      <c r="B19" s="20"/>
    </row>
    <row r="20" spans="2:5" ht="12.75">
      <c r="B20" s="20"/>
      <c r="C20" s="21"/>
      <c r="D20" s="49"/>
      <c r="E20" s="50"/>
    </row>
    <row r="21" spans="2:5" ht="12.75">
      <c r="B21" s="20"/>
      <c r="C21" s="20"/>
      <c r="D21" s="20"/>
      <c r="E21" s="20"/>
    </row>
    <row r="27" ht="12.75" customHeight="1"/>
    <row r="28" ht="14.25" customHeight="1"/>
    <row r="29" ht="12.75" customHeight="1"/>
  </sheetData>
  <sheetProtection/>
  <mergeCells count="2">
    <mergeCell ref="A3:E3"/>
    <mergeCell ref="A11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9" sqref="J9:L18"/>
    </sheetView>
  </sheetViews>
  <sheetFormatPr defaultColWidth="9.140625" defaultRowHeight="12.75"/>
  <cols>
    <col min="1" max="1" width="12.8515625" style="3" customWidth="1"/>
    <col min="2" max="2" width="12.421875" style="3" customWidth="1"/>
    <col min="3" max="5" width="10.28125" style="3" customWidth="1"/>
    <col min="6" max="6" width="12.421875" style="3" customWidth="1"/>
    <col min="7" max="16384" width="9.140625" style="3" customWidth="1"/>
  </cols>
  <sheetData>
    <row r="1" spans="1:6" ht="24.75" customHeight="1">
      <c r="A1" s="1" t="s">
        <v>94</v>
      </c>
      <c r="B1" s="1"/>
      <c r="C1" s="2"/>
      <c r="D1" s="2"/>
      <c r="E1" s="2"/>
      <c r="F1" s="1"/>
    </row>
    <row r="2" spans="1:6" ht="39.75" customHeight="1">
      <c r="A2" s="129"/>
      <c r="B2" s="127" t="s">
        <v>30</v>
      </c>
      <c r="C2" s="131" t="s">
        <v>108</v>
      </c>
      <c r="D2" s="131"/>
      <c r="E2" s="131"/>
      <c r="F2" s="127" t="s">
        <v>34</v>
      </c>
    </row>
    <row r="3" spans="1:6" ht="50.25" customHeight="1">
      <c r="A3" s="130"/>
      <c r="B3" s="128"/>
      <c r="C3" s="26" t="s">
        <v>31</v>
      </c>
      <c r="D3" s="26" t="s">
        <v>32</v>
      </c>
      <c r="E3" s="26" t="s">
        <v>33</v>
      </c>
      <c r="F3" s="128"/>
    </row>
    <row r="4" spans="1:6" ht="21.75" customHeight="1">
      <c r="A4" s="122" t="s">
        <v>4</v>
      </c>
      <c r="B4" s="122"/>
      <c r="C4" s="122"/>
      <c r="D4" s="122"/>
      <c r="E4" s="122"/>
      <c r="F4" s="122"/>
    </row>
    <row r="5" spans="1:6" ht="12.75" customHeight="1">
      <c r="A5" s="12" t="s">
        <v>74</v>
      </c>
      <c r="B5" s="52">
        <v>1159</v>
      </c>
      <c r="C5" s="52">
        <v>7242</v>
      </c>
      <c r="D5" s="52">
        <v>13016</v>
      </c>
      <c r="E5" s="52">
        <f>C5+D5</f>
        <v>20258</v>
      </c>
      <c r="F5" s="13">
        <f>E5/B5</f>
        <v>17.47886108714409</v>
      </c>
    </row>
    <row r="6" spans="1:6" ht="12.75" customHeight="1">
      <c r="A6" s="12" t="s">
        <v>78</v>
      </c>
      <c r="B6" s="52">
        <v>1011</v>
      </c>
      <c r="C6" s="52">
        <v>5227</v>
      </c>
      <c r="D6" s="52">
        <v>8158</v>
      </c>
      <c r="E6" s="52">
        <f>C6+D6</f>
        <v>13385</v>
      </c>
      <c r="F6" s="13">
        <f>E6/B6</f>
        <v>13.239366963402572</v>
      </c>
    </row>
    <row r="7" spans="1:6" ht="12.75" customHeight="1">
      <c r="A7" s="12" t="s">
        <v>101</v>
      </c>
      <c r="B7" s="52">
        <v>1271</v>
      </c>
      <c r="C7" s="52">
        <v>27326</v>
      </c>
      <c r="D7" s="52">
        <v>28257</v>
      </c>
      <c r="E7" s="52">
        <f>C7+D7</f>
        <v>55583</v>
      </c>
      <c r="F7" s="13">
        <f>E7/B7</f>
        <v>43.73170731707317</v>
      </c>
    </row>
    <row r="8" spans="1:6" ht="12.75" customHeight="1">
      <c r="A8" s="12" t="s">
        <v>109</v>
      </c>
      <c r="B8" s="52">
        <v>458</v>
      </c>
      <c r="C8" s="52">
        <v>2083</v>
      </c>
      <c r="D8" s="52">
        <v>3005</v>
      </c>
      <c r="E8" s="52">
        <f>C8+D8</f>
        <v>5088</v>
      </c>
      <c r="F8" s="13">
        <f>E8/B8</f>
        <v>11.109170305676855</v>
      </c>
    </row>
    <row r="9" spans="1:6" ht="12.75" customHeight="1">
      <c r="A9" s="12" t="s">
        <v>122</v>
      </c>
      <c r="B9" s="52">
        <v>938</v>
      </c>
      <c r="C9" s="52">
        <v>9079</v>
      </c>
      <c r="D9" s="52">
        <v>11476</v>
      </c>
      <c r="E9" s="52">
        <v>20555</v>
      </c>
      <c r="F9" s="13">
        <f>E9/B9</f>
        <v>21.913646055437102</v>
      </c>
    </row>
    <row r="10" spans="1:6" ht="21.75" customHeight="1">
      <c r="A10" s="123" t="s">
        <v>128</v>
      </c>
      <c r="B10" s="123"/>
      <c r="C10" s="123"/>
      <c r="D10" s="123"/>
      <c r="E10" s="123"/>
      <c r="F10" s="123"/>
    </row>
    <row r="11" spans="1:6" ht="12.75" customHeight="1">
      <c r="A11" s="6" t="s">
        <v>11</v>
      </c>
      <c r="B11" s="52">
        <v>106</v>
      </c>
      <c r="C11" s="52">
        <v>808.3</v>
      </c>
      <c r="D11" s="52">
        <v>645.8</v>
      </c>
      <c r="E11" s="52">
        <f>D11+C11</f>
        <v>1454.1</v>
      </c>
      <c r="F11" s="13">
        <f>E11/B11</f>
        <v>13.717924528301886</v>
      </c>
    </row>
    <row r="12" spans="1:6" ht="12.75" customHeight="1">
      <c r="A12" s="6" t="s">
        <v>12</v>
      </c>
      <c r="B12" s="52">
        <v>64</v>
      </c>
      <c r="C12" s="52">
        <v>949.5</v>
      </c>
      <c r="D12" s="52">
        <v>1019.6</v>
      </c>
      <c r="E12" s="52">
        <f aca="true" t="shared" si="0" ref="E12:E19">D12+C12</f>
        <v>1969.1</v>
      </c>
      <c r="F12" s="13">
        <f aca="true" t="shared" si="1" ref="F12:F19">E12/B12</f>
        <v>30.7671875</v>
      </c>
    </row>
    <row r="13" spans="1:6" ht="12.75" customHeight="1">
      <c r="A13" s="6" t="s">
        <v>13</v>
      </c>
      <c r="B13" s="52">
        <v>116</v>
      </c>
      <c r="C13" s="52">
        <v>1130.9</v>
      </c>
      <c r="D13" s="52">
        <v>413.2</v>
      </c>
      <c r="E13" s="52">
        <f t="shared" si="0"/>
        <v>1544.1000000000001</v>
      </c>
      <c r="F13" s="13">
        <f t="shared" si="1"/>
        <v>13.311206896551726</v>
      </c>
    </row>
    <row r="14" spans="1:6" ht="12.75" customHeight="1">
      <c r="A14" s="6" t="s">
        <v>14</v>
      </c>
      <c r="B14" s="52">
        <v>53</v>
      </c>
      <c r="C14" s="52">
        <v>415.9</v>
      </c>
      <c r="D14" s="52">
        <v>470.3</v>
      </c>
      <c r="E14" s="52">
        <f t="shared" si="0"/>
        <v>886.2</v>
      </c>
      <c r="F14" s="13">
        <f t="shared" si="1"/>
        <v>16.720754716981133</v>
      </c>
    </row>
    <row r="15" spans="1:6" ht="12.75" customHeight="1">
      <c r="A15" s="6" t="s">
        <v>15</v>
      </c>
      <c r="B15" s="52">
        <v>196</v>
      </c>
      <c r="C15" s="52">
        <v>1247.5</v>
      </c>
      <c r="D15" s="52">
        <v>1343.4</v>
      </c>
      <c r="E15" s="52">
        <f t="shared" si="0"/>
        <v>2590.9</v>
      </c>
      <c r="F15" s="13">
        <f t="shared" si="1"/>
        <v>13.218877551020409</v>
      </c>
    </row>
    <row r="16" spans="1:6" ht="12.75" customHeight="1">
      <c r="A16" s="6" t="s">
        <v>16</v>
      </c>
      <c r="B16" s="52">
        <v>169</v>
      </c>
      <c r="C16" s="52">
        <v>2544.7</v>
      </c>
      <c r="D16" s="52">
        <v>4467.4</v>
      </c>
      <c r="E16" s="52">
        <f t="shared" si="0"/>
        <v>7012.099999999999</v>
      </c>
      <c r="F16" s="13">
        <f t="shared" si="1"/>
        <v>41.491715976331356</v>
      </c>
    </row>
    <row r="17" spans="1:6" ht="12.75" customHeight="1">
      <c r="A17" s="6" t="s">
        <v>17</v>
      </c>
      <c r="B17" s="52">
        <v>52</v>
      </c>
      <c r="C17" s="52">
        <v>168.3</v>
      </c>
      <c r="D17" s="52">
        <v>198.7</v>
      </c>
      <c r="E17" s="52">
        <f t="shared" si="0"/>
        <v>367</v>
      </c>
      <c r="F17" s="13">
        <f t="shared" si="1"/>
        <v>7.0576923076923075</v>
      </c>
    </row>
    <row r="18" spans="1:6" ht="12.75" customHeight="1">
      <c r="A18" s="6" t="s">
        <v>18</v>
      </c>
      <c r="B18" s="52">
        <v>84</v>
      </c>
      <c r="C18" s="52">
        <v>574.2</v>
      </c>
      <c r="D18" s="52">
        <v>1011.4</v>
      </c>
      <c r="E18" s="52">
        <f t="shared" si="0"/>
        <v>1585.6</v>
      </c>
      <c r="F18" s="13">
        <f t="shared" si="1"/>
        <v>18.876190476190477</v>
      </c>
    </row>
    <row r="19" spans="1:12" ht="12.75" customHeight="1">
      <c r="A19" s="6" t="s">
        <v>19</v>
      </c>
      <c r="B19" s="52">
        <v>98</v>
      </c>
      <c r="C19" s="52">
        <v>1239.1</v>
      </c>
      <c r="D19" s="52">
        <v>1905.9</v>
      </c>
      <c r="E19" s="52">
        <f t="shared" si="0"/>
        <v>3145</v>
      </c>
      <c r="F19" s="13">
        <f t="shared" si="1"/>
        <v>32.09183673469388</v>
      </c>
      <c r="H19" s="20"/>
      <c r="I19" s="20"/>
      <c r="J19" s="20"/>
      <c r="K19" s="20"/>
      <c r="L19" s="20"/>
    </row>
    <row r="20" spans="1:6" s="14" customFormat="1" ht="21.75" customHeight="1">
      <c r="A20" s="123" t="s">
        <v>123</v>
      </c>
      <c r="B20" s="123"/>
      <c r="C20" s="123"/>
      <c r="D20" s="123"/>
      <c r="E20" s="123"/>
      <c r="F20" s="123"/>
    </row>
    <row r="21" spans="1:6" ht="12.75" customHeight="1">
      <c r="A21" s="6" t="s">
        <v>20</v>
      </c>
      <c r="B21" s="52">
        <v>2554</v>
      </c>
      <c r="C21" s="52">
        <v>15959</v>
      </c>
      <c r="D21" s="52">
        <v>17984</v>
      </c>
      <c r="E21" s="52">
        <v>33923</v>
      </c>
      <c r="F21" s="13">
        <f>E21/B21</f>
        <v>13.282302270947532</v>
      </c>
    </row>
    <row r="22" spans="1:6" ht="12.75" customHeight="1">
      <c r="A22" s="6" t="s">
        <v>7</v>
      </c>
      <c r="B22" s="52">
        <f>B23-B21</f>
        <v>703</v>
      </c>
      <c r="C22" s="52">
        <f>C23-C21</f>
        <v>1361</v>
      </c>
      <c r="D22" s="52">
        <f>D23-D21</f>
        <v>821</v>
      </c>
      <c r="E22" s="52">
        <f>E23-E21</f>
        <v>2202</v>
      </c>
      <c r="F22" s="13">
        <f>E22/B22</f>
        <v>3.132290184921764</v>
      </c>
    </row>
    <row r="23" spans="1:6" s="8" customFormat="1" ht="12.75" customHeight="1">
      <c r="A23" s="6" t="s">
        <v>5</v>
      </c>
      <c r="B23" s="52">
        <v>3257</v>
      </c>
      <c r="C23" s="52">
        <v>17320</v>
      </c>
      <c r="D23" s="52">
        <v>18805</v>
      </c>
      <c r="E23" s="52">
        <v>36125</v>
      </c>
      <c r="F23" s="13">
        <f>E23/B23</f>
        <v>11.091495241019343</v>
      </c>
    </row>
    <row r="24" spans="1:7" s="8" customFormat="1" ht="27" customHeight="1">
      <c r="A24" s="18" t="s">
        <v>46</v>
      </c>
      <c r="B24" s="53">
        <f>+B9*100/B23</f>
        <v>28.79950875038379</v>
      </c>
      <c r="C24" s="53">
        <f>+C9*100/C23</f>
        <v>52.41916859122402</v>
      </c>
      <c r="D24" s="53">
        <f>+D9*100/D23</f>
        <v>61.026322786492955</v>
      </c>
      <c r="E24" s="53">
        <f>+E9*100/E23</f>
        <v>56.89965397923876</v>
      </c>
      <c r="F24" s="53">
        <f>+F9*100/F23</f>
        <v>197.57161301746336</v>
      </c>
      <c r="G24" s="7"/>
    </row>
    <row r="25" spans="1:6" ht="12.75">
      <c r="A25" s="15"/>
      <c r="B25" s="15"/>
      <c r="C25" s="5"/>
      <c r="D25" s="5"/>
      <c r="E25" s="5"/>
      <c r="F25" s="15"/>
    </row>
    <row r="26" spans="1:6" ht="13.5" customHeight="1">
      <c r="A26" s="6" t="s">
        <v>45</v>
      </c>
      <c r="B26" s="6"/>
      <c r="C26" s="6"/>
      <c r="D26" s="6"/>
      <c r="E26" s="6"/>
      <c r="F26" s="6"/>
    </row>
  </sheetData>
  <sheetProtection/>
  <mergeCells count="7">
    <mergeCell ref="F2:F3"/>
    <mergeCell ref="A20:F20"/>
    <mergeCell ref="A10:F10"/>
    <mergeCell ref="A4:F4"/>
    <mergeCell ref="A2:A3"/>
    <mergeCell ref="B2:B3"/>
    <mergeCell ref="C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24" sqref="A24:E24"/>
    </sheetView>
  </sheetViews>
  <sheetFormatPr defaultColWidth="9.140625" defaultRowHeight="12.75"/>
  <cols>
    <col min="1" max="1" width="33.421875" style="0" customWidth="1"/>
    <col min="2" max="3" width="13.140625" style="0" customWidth="1"/>
    <col min="4" max="4" width="13.00390625" style="0" customWidth="1"/>
    <col min="5" max="5" width="13.140625" style="0" customWidth="1"/>
    <col min="6" max="6" width="7.140625" style="0" customWidth="1"/>
    <col min="7" max="7" width="13.28125" style="0" customWidth="1"/>
    <col min="8" max="8" width="12.00390625" style="0" customWidth="1"/>
    <col min="9" max="9" width="12.7109375" style="0" customWidth="1"/>
    <col min="10" max="10" width="11.00390625" style="0" customWidth="1"/>
    <col min="11" max="11" width="12.8515625" style="0" customWidth="1"/>
  </cols>
  <sheetData>
    <row r="2" spans="1:5" ht="12.75">
      <c r="A2" s="133" t="s">
        <v>93</v>
      </c>
      <c r="B2" s="133"/>
      <c r="C2" s="133"/>
      <c r="D2" s="133"/>
      <c r="E2" s="133"/>
    </row>
    <row r="3" spans="1:5" ht="12.75">
      <c r="A3" s="133"/>
      <c r="B3" s="133"/>
      <c r="C3" s="133"/>
      <c r="D3" s="133"/>
      <c r="E3" s="133"/>
    </row>
    <row r="4" spans="1:5" ht="13.5" customHeight="1">
      <c r="A4" s="74"/>
      <c r="B4" s="74"/>
      <c r="C4" s="74"/>
      <c r="D4" s="74"/>
      <c r="E4" s="74"/>
    </row>
    <row r="5" spans="1:5" ht="12.75">
      <c r="A5" s="107"/>
      <c r="B5" s="108" t="s">
        <v>4</v>
      </c>
      <c r="C5" s="108" t="s">
        <v>20</v>
      </c>
      <c r="D5" s="108" t="s">
        <v>7</v>
      </c>
      <c r="E5" s="108" t="s">
        <v>5</v>
      </c>
    </row>
    <row r="6" spans="1:5" ht="12.75">
      <c r="A6" s="77"/>
      <c r="B6" s="81"/>
      <c r="C6" s="81"/>
      <c r="D6" s="81"/>
      <c r="E6" s="81"/>
    </row>
    <row r="7" spans="1:5" ht="12.75">
      <c r="A7" s="135" t="s">
        <v>131</v>
      </c>
      <c r="B7" s="135"/>
      <c r="C7" s="135"/>
      <c r="D7" s="135"/>
      <c r="E7" s="135"/>
    </row>
    <row r="8" spans="1:5" ht="12.75">
      <c r="A8" s="82"/>
      <c r="B8" s="82"/>
      <c r="C8" s="82"/>
      <c r="D8" s="82"/>
      <c r="E8" s="82"/>
    </row>
    <row r="9" spans="1:5" ht="12.75">
      <c r="A9" s="134" t="s">
        <v>65</v>
      </c>
      <c r="B9" s="134"/>
      <c r="C9" s="134"/>
      <c r="D9" s="134"/>
      <c r="E9" s="134"/>
    </row>
    <row r="10" spans="1:5" ht="12.75">
      <c r="A10" t="s">
        <v>66</v>
      </c>
      <c r="B10" s="75">
        <v>30</v>
      </c>
      <c r="C10" s="75">
        <v>149</v>
      </c>
      <c r="D10" s="75">
        <f>E10-C10</f>
        <v>461</v>
      </c>
      <c r="E10" s="75">
        <v>610</v>
      </c>
    </row>
    <row r="11" spans="1:5" ht="12.75">
      <c r="A11" t="s">
        <v>67</v>
      </c>
      <c r="B11" s="75">
        <v>399471</v>
      </c>
      <c r="C11" s="75">
        <v>1986038</v>
      </c>
      <c r="D11" s="75">
        <f>E11-C11</f>
        <v>2425406</v>
      </c>
      <c r="E11" s="75">
        <v>4411444</v>
      </c>
    </row>
    <row r="12" spans="1:5" s="3" customFormat="1" ht="12.75">
      <c r="A12" s="3" t="s">
        <v>68</v>
      </c>
      <c r="B12" s="64">
        <v>15.5</v>
      </c>
      <c r="C12" s="64">
        <v>16.4</v>
      </c>
      <c r="D12" s="113">
        <v>13.2</v>
      </c>
      <c r="E12" s="64">
        <v>14.3</v>
      </c>
    </row>
    <row r="13" ht="12.75">
      <c r="D13" s="75"/>
    </row>
    <row r="14" spans="1:5" ht="12.75">
      <c r="A14" s="134" t="s">
        <v>70</v>
      </c>
      <c r="B14" s="134"/>
      <c r="C14" s="134"/>
      <c r="D14" s="134"/>
      <c r="E14" s="134"/>
    </row>
    <row r="15" spans="1:5" ht="12.75">
      <c r="A15" t="s">
        <v>66</v>
      </c>
      <c r="B15" s="75">
        <v>223</v>
      </c>
      <c r="C15" s="75">
        <v>855</v>
      </c>
      <c r="D15" s="75">
        <f>E15-C15</f>
        <v>1092</v>
      </c>
      <c r="E15" s="75">
        <v>1947</v>
      </c>
    </row>
    <row r="16" spans="1:5" ht="12.75">
      <c r="A16" t="s">
        <v>67</v>
      </c>
      <c r="B16" s="75">
        <v>488499</v>
      </c>
      <c r="C16" s="75">
        <v>1933696</v>
      </c>
      <c r="D16" s="75">
        <f>E16-C16</f>
        <v>2460686</v>
      </c>
      <c r="E16" s="75">
        <v>4394382</v>
      </c>
    </row>
    <row r="17" spans="1:5" s="3" customFormat="1" ht="12.75">
      <c r="A17" s="3" t="s">
        <v>68</v>
      </c>
      <c r="B17" s="64">
        <v>18.9</v>
      </c>
      <c r="C17" s="64">
        <v>18.5</v>
      </c>
      <c r="D17" s="113">
        <v>13.3</v>
      </c>
      <c r="E17" s="64">
        <v>15.4</v>
      </c>
    </row>
    <row r="18" ht="12.75">
      <c r="D18" s="75"/>
    </row>
    <row r="19" spans="1:5" ht="12.75">
      <c r="A19" s="134" t="s">
        <v>71</v>
      </c>
      <c r="B19" s="134"/>
      <c r="C19" s="134"/>
      <c r="D19" s="134"/>
      <c r="E19" s="134"/>
    </row>
    <row r="20" spans="1:5" ht="12.75">
      <c r="A20" t="s">
        <v>66</v>
      </c>
      <c r="B20" s="75">
        <v>238</v>
      </c>
      <c r="C20" s="75">
        <v>958</v>
      </c>
      <c r="D20" s="75">
        <f>E20-C20</f>
        <v>1631</v>
      </c>
      <c r="E20" s="75">
        <v>2589</v>
      </c>
    </row>
    <row r="21" spans="1:5" ht="12.75">
      <c r="A21" t="s">
        <v>67</v>
      </c>
      <c r="B21" s="75">
        <v>639135</v>
      </c>
      <c r="C21" s="75">
        <v>3098581</v>
      </c>
      <c r="D21" s="75">
        <f>E21-C21</f>
        <v>3292800</v>
      </c>
      <c r="E21" s="75">
        <v>6391381</v>
      </c>
    </row>
    <row r="22" spans="1:5" s="3" customFormat="1" ht="12.75">
      <c r="A22" s="6" t="s">
        <v>68</v>
      </c>
      <c r="B22" s="106">
        <v>24.7</v>
      </c>
      <c r="C22" s="106">
        <v>25.1</v>
      </c>
      <c r="D22" s="113">
        <v>18.4</v>
      </c>
      <c r="E22" s="106">
        <v>21.2</v>
      </c>
    </row>
    <row r="23" spans="1:5" ht="12.75">
      <c r="A23" s="77"/>
      <c r="B23" s="78"/>
      <c r="C23" s="78"/>
      <c r="D23" s="79"/>
      <c r="E23" s="78"/>
    </row>
    <row r="24" spans="1:5" ht="12.75">
      <c r="A24" s="135" t="s">
        <v>119</v>
      </c>
      <c r="B24" s="135"/>
      <c r="C24" s="135"/>
      <c r="D24" s="135"/>
      <c r="E24" s="135"/>
    </row>
    <row r="25" spans="1:5" ht="12.75">
      <c r="A25" s="80"/>
      <c r="B25" s="80"/>
      <c r="C25" s="80"/>
      <c r="D25" s="80"/>
      <c r="E25" s="80"/>
    </row>
    <row r="26" spans="1:5" ht="12.75">
      <c r="A26" s="134" t="s">
        <v>65</v>
      </c>
      <c r="B26" s="134"/>
      <c r="C26" s="134"/>
      <c r="D26" s="134"/>
      <c r="E26" s="134"/>
    </row>
    <row r="27" spans="1:5" ht="12.75">
      <c r="A27" t="s">
        <v>66</v>
      </c>
      <c r="B27" s="75">
        <v>30</v>
      </c>
      <c r="C27" s="75">
        <v>148</v>
      </c>
      <c r="D27" s="75">
        <f>E27-C27</f>
        <v>461</v>
      </c>
      <c r="E27" s="75">
        <v>609</v>
      </c>
    </row>
    <row r="28" spans="1:5" ht="12.75">
      <c r="A28" t="s">
        <v>67</v>
      </c>
      <c r="B28" s="75">
        <v>399472</v>
      </c>
      <c r="C28" s="75">
        <v>1977819</v>
      </c>
      <c r="D28" s="75">
        <f>E28-C28</f>
        <v>2424504</v>
      </c>
      <c r="E28" s="75">
        <v>4402323</v>
      </c>
    </row>
    <row r="29" spans="1:5" s="3" customFormat="1" ht="12.75" customHeight="1">
      <c r="A29" s="3" t="s">
        <v>68</v>
      </c>
      <c r="B29" s="64">
        <v>15.5</v>
      </c>
      <c r="C29" s="64">
        <v>16.1</v>
      </c>
      <c r="D29" s="113">
        <v>13.6</v>
      </c>
      <c r="E29" s="64">
        <v>14.6</v>
      </c>
    </row>
    <row r="30" ht="12.75">
      <c r="D30" s="75"/>
    </row>
    <row r="31" spans="1:5" ht="12.75">
      <c r="A31" s="134" t="s">
        <v>70</v>
      </c>
      <c r="B31" s="134"/>
      <c r="C31" s="134"/>
      <c r="D31" s="134"/>
      <c r="E31" s="134"/>
    </row>
    <row r="32" spans="1:5" ht="12.75">
      <c r="A32" t="s">
        <v>66</v>
      </c>
      <c r="B32" s="75">
        <v>223</v>
      </c>
      <c r="C32" s="75">
        <v>857</v>
      </c>
      <c r="D32" s="75">
        <f>E32-C32</f>
        <v>1442</v>
      </c>
      <c r="E32" s="75">
        <v>2299</v>
      </c>
    </row>
    <row r="33" spans="1:5" ht="12.75">
      <c r="A33" t="s">
        <v>67</v>
      </c>
      <c r="B33" s="75">
        <v>488500</v>
      </c>
      <c r="C33" s="75">
        <v>2310307</v>
      </c>
      <c r="D33" s="75">
        <f>E33-C33</f>
        <v>2521317</v>
      </c>
      <c r="E33" s="75">
        <v>4831624</v>
      </c>
    </row>
    <row r="34" spans="1:5" s="3" customFormat="1" ht="12.75">
      <c r="A34" s="3" t="s">
        <v>68</v>
      </c>
      <c r="B34" s="64">
        <v>19</v>
      </c>
      <c r="C34" s="64">
        <v>18.8</v>
      </c>
      <c r="D34" s="113">
        <v>14.1</v>
      </c>
      <c r="E34" s="64">
        <v>16</v>
      </c>
    </row>
    <row r="35" ht="12.75">
      <c r="D35" s="75"/>
    </row>
    <row r="36" spans="1:5" ht="12.75">
      <c r="A36" s="134" t="s">
        <v>71</v>
      </c>
      <c r="B36" s="134"/>
      <c r="C36" s="134"/>
      <c r="D36" s="134"/>
      <c r="E36" s="134"/>
    </row>
    <row r="37" spans="1:5" ht="12.75">
      <c r="A37" t="s">
        <v>66</v>
      </c>
      <c r="B37" s="83">
        <v>238</v>
      </c>
      <c r="C37" s="83">
        <v>951</v>
      </c>
      <c r="D37" s="83">
        <f>E37-C37</f>
        <v>1625</v>
      </c>
      <c r="E37" s="83">
        <v>2576</v>
      </c>
    </row>
    <row r="38" spans="1:5" ht="12.75">
      <c r="A38" t="s">
        <v>67</v>
      </c>
      <c r="B38" s="83">
        <v>638579</v>
      </c>
      <c r="C38" s="83">
        <v>3093787</v>
      </c>
      <c r="D38" s="83">
        <f>E38-C38</f>
        <v>3285303</v>
      </c>
      <c r="E38" s="83">
        <v>6379090</v>
      </c>
    </row>
    <row r="39" spans="1:5" s="3" customFormat="1" ht="12.75">
      <c r="A39" s="70" t="s">
        <v>68</v>
      </c>
      <c r="B39" s="120">
        <v>23.8</v>
      </c>
      <c r="C39" s="120">
        <v>25.1</v>
      </c>
      <c r="D39" s="121">
        <v>18.4</v>
      </c>
      <c r="E39" s="120">
        <v>21.2</v>
      </c>
    </row>
    <row r="40" ht="12.75">
      <c r="A40" s="6" t="s">
        <v>120</v>
      </c>
    </row>
    <row r="42" ht="12.75">
      <c r="A42" t="s">
        <v>69</v>
      </c>
    </row>
    <row r="43" ht="12.75">
      <c r="A43" t="s">
        <v>73</v>
      </c>
    </row>
    <row r="44" spans="1:5" ht="27.75" customHeight="1">
      <c r="A44" s="132" t="s">
        <v>72</v>
      </c>
      <c r="B44" s="132"/>
      <c r="C44" s="132"/>
      <c r="D44" s="132"/>
      <c r="E44" s="132"/>
    </row>
    <row r="45" spans="1:5" ht="12.75">
      <c r="A45" s="76"/>
      <c r="B45" s="76"/>
      <c r="C45" s="76"/>
      <c r="D45" s="76"/>
      <c r="E45" s="76"/>
    </row>
  </sheetData>
  <sheetProtection/>
  <mergeCells count="10">
    <mergeCell ref="A44:E44"/>
    <mergeCell ref="A2:E3"/>
    <mergeCell ref="A36:E36"/>
    <mergeCell ref="A31:E31"/>
    <mergeCell ref="A26:E26"/>
    <mergeCell ref="A7:E7"/>
    <mergeCell ref="A24:E24"/>
    <mergeCell ref="A9:E9"/>
    <mergeCell ref="A14:E14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0">
      <selection activeCell="G8" sqref="G8"/>
    </sheetView>
  </sheetViews>
  <sheetFormatPr defaultColWidth="9.140625" defaultRowHeight="12.75"/>
  <cols>
    <col min="1" max="1" width="12.00390625" style="3" customWidth="1"/>
    <col min="2" max="2" width="10.7109375" style="3" customWidth="1"/>
    <col min="3" max="3" width="11.7109375" style="3" customWidth="1"/>
    <col min="4" max="4" width="10.7109375" style="3" customWidth="1"/>
    <col min="5" max="5" width="12.7109375" style="3" customWidth="1"/>
    <col min="6" max="6" width="10.7109375" style="3" customWidth="1"/>
    <col min="7" max="7" width="12.421875" style="3" customWidth="1"/>
    <col min="8" max="8" width="9.140625" style="3" customWidth="1"/>
    <col min="9" max="9" width="9.7109375" style="3" bestFit="1" customWidth="1"/>
    <col min="10" max="16384" width="9.140625" style="3" customWidth="1"/>
  </cols>
  <sheetData>
    <row r="1" spans="1:7" ht="24.75" customHeight="1">
      <c r="A1" s="1" t="s">
        <v>92</v>
      </c>
      <c r="B1" s="1"/>
      <c r="C1" s="1"/>
      <c r="D1" s="1"/>
      <c r="E1" s="1"/>
      <c r="F1" s="1"/>
      <c r="G1" s="1"/>
    </row>
    <row r="2" spans="1:7" ht="29.25" customHeight="1">
      <c r="A2" s="29"/>
      <c r="B2" s="26" t="s">
        <v>10</v>
      </c>
      <c r="C2" s="26" t="s">
        <v>23</v>
      </c>
      <c r="D2" s="26" t="s">
        <v>10</v>
      </c>
      <c r="E2" s="26" t="s">
        <v>23</v>
      </c>
      <c r="F2" s="26" t="s">
        <v>10</v>
      </c>
      <c r="G2" s="26" t="s">
        <v>23</v>
      </c>
    </row>
    <row r="3" spans="1:7" ht="24" customHeight="1">
      <c r="A3" s="17"/>
      <c r="B3" s="137" t="s">
        <v>24</v>
      </c>
      <c r="C3" s="137"/>
      <c r="D3" s="138" t="s">
        <v>25</v>
      </c>
      <c r="E3" s="138"/>
      <c r="F3" s="137" t="s">
        <v>26</v>
      </c>
      <c r="G3" s="137"/>
    </row>
    <row r="4" spans="1:7" ht="21.75" customHeight="1">
      <c r="A4" s="123" t="s">
        <v>4</v>
      </c>
      <c r="B4" s="123"/>
      <c r="C4" s="123"/>
      <c r="D4" s="123"/>
      <c r="E4" s="123"/>
      <c r="F4" s="123"/>
      <c r="G4" s="123"/>
    </row>
    <row r="5" spans="1:7" ht="12.75" customHeight="1">
      <c r="A5" s="12" t="s">
        <v>57</v>
      </c>
      <c r="B5" s="32">
        <v>197</v>
      </c>
      <c r="C5" s="21">
        <v>478931</v>
      </c>
      <c r="D5" s="32">
        <v>85</v>
      </c>
      <c r="E5" s="21">
        <v>605935</v>
      </c>
      <c r="F5" s="32">
        <v>52</v>
      </c>
      <c r="G5" s="21">
        <v>682605</v>
      </c>
    </row>
    <row r="6" spans="1:7" ht="12.75" customHeight="1">
      <c r="A6" s="12" t="s">
        <v>58</v>
      </c>
      <c r="B6" s="32">
        <v>198</v>
      </c>
      <c r="C6" s="21">
        <v>483094</v>
      </c>
      <c r="D6" s="32">
        <v>83</v>
      </c>
      <c r="E6" s="21">
        <v>593615</v>
      </c>
      <c r="F6" s="32">
        <v>53</v>
      </c>
      <c r="G6" s="21">
        <v>696682</v>
      </c>
    </row>
    <row r="7" spans="1:7" ht="12.75" customHeight="1">
      <c r="A7" s="12" t="s">
        <v>59</v>
      </c>
      <c r="B7" s="32">
        <v>198</v>
      </c>
      <c r="C7" s="21">
        <v>480987</v>
      </c>
      <c r="D7" s="32">
        <v>83</v>
      </c>
      <c r="E7" s="21">
        <v>595041</v>
      </c>
      <c r="F7" s="32">
        <v>53</v>
      </c>
      <c r="G7" s="21">
        <v>698932</v>
      </c>
    </row>
    <row r="8" spans="1:7" ht="12.75" customHeight="1">
      <c r="A8" s="12" t="s">
        <v>74</v>
      </c>
      <c r="B8" s="32">
        <f>SUM(B11:B19)</f>
        <v>202</v>
      </c>
      <c r="C8" s="21">
        <v>489794</v>
      </c>
      <c r="D8" s="32">
        <f>SUM(D11:D19)</f>
        <v>79</v>
      </c>
      <c r="E8" s="21">
        <v>586477</v>
      </c>
      <c r="F8" s="32">
        <f>SUM(F11:F19)</f>
        <v>54</v>
      </c>
      <c r="G8" s="21">
        <v>701590</v>
      </c>
    </row>
    <row r="9" spans="1:7" ht="12.75" customHeight="1">
      <c r="A9" s="12" t="s">
        <v>75</v>
      </c>
      <c r="B9" s="32">
        <v>202</v>
      </c>
      <c r="C9" s="21">
        <v>493766</v>
      </c>
      <c r="D9" s="32">
        <v>79</v>
      </c>
      <c r="E9" s="21">
        <v>569319</v>
      </c>
      <c r="F9" s="32">
        <v>54</v>
      </c>
      <c r="G9" s="21">
        <v>717755</v>
      </c>
    </row>
    <row r="10" spans="1:7" ht="21.75" customHeight="1">
      <c r="A10" s="123" t="s">
        <v>76</v>
      </c>
      <c r="B10" s="123"/>
      <c r="C10" s="123"/>
      <c r="D10" s="123"/>
      <c r="E10" s="123"/>
      <c r="F10" s="123"/>
      <c r="G10" s="123"/>
    </row>
    <row r="11" spans="1:7" ht="12.75" customHeight="1">
      <c r="A11" s="6" t="s">
        <v>11</v>
      </c>
      <c r="B11" s="32">
        <v>21</v>
      </c>
      <c r="C11" s="21">
        <v>60388</v>
      </c>
      <c r="D11" s="32">
        <v>10</v>
      </c>
      <c r="E11" s="21">
        <v>73376</v>
      </c>
      <c r="F11" s="32">
        <v>6</v>
      </c>
      <c r="G11" s="21">
        <v>84257</v>
      </c>
    </row>
    <row r="12" spans="1:7" ht="12.75" customHeight="1">
      <c r="A12" s="6" t="s">
        <v>12</v>
      </c>
      <c r="B12" s="32">
        <v>12</v>
      </c>
      <c r="C12" s="21">
        <v>29905</v>
      </c>
      <c r="D12" s="32">
        <v>3</v>
      </c>
      <c r="E12" s="21">
        <v>19259</v>
      </c>
      <c r="F12" s="32">
        <v>3</v>
      </c>
      <c r="G12" s="21">
        <v>35157</v>
      </c>
    </row>
    <row r="13" spans="1:7" ht="12.75" customHeight="1">
      <c r="A13" s="6" t="s">
        <v>13</v>
      </c>
      <c r="B13" s="32">
        <v>15</v>
      </c>
      <c r="C13" s="21">
        <v>50428</v>
      </c>
      <c r="D13" s="32">
        <v>15</v>
      </c>
      <c r="E13" s="21">
        <v>109990</v>
      </c>
      <c r="F13" s="32">
        <v>14</v>
      </c>
      <c r="G13" s="21">
        <v>197540</v>
      </c>
    </row>
    <row r="14" spans="1:7" ht="12.75" customHeight="1">
      <c r="A14" s="6" t="s">
        <v>14</v>
      </c>
      <c r="B14" s="32">
        <v>7</v>
      </c>
      <c r="C14" s="21">
        <v>24230</v>
      </c>
      <c r="D14" s="32">
        <v>8</v>
      </c>
      <c r="E14" s="21">
        <v>57004</v>
      </c>
      <c r="F14" s="32">
        <v>3</v>
      </c>
      <c r="G14" s="21">
        <v>42127</v>
      </c>
    </row>
    <row r="15" spans="1:7" ht="12.75" customHeight="1">
      <c r="A15" s="6" t="s">
        <v>15</v>
      </c>
      <c r="B15" s="32">
        <v>86</v>
      </c>
      <c r="C15" s="21">
        <v>173260</v>
      </c>
      <c r="D15" s="32">
        <v>14</v>
      </c>
      <c r="E15" s="21">
        <v>97410</v>
      </c>
      <c r="F15" s="32">
        <v>5</v>
      </c>
      <c r="G15" s="21">
        <v>62114</v>
      </c>
    </row>
    <row r="16" spans="1:7" ht="12.75" customHeight="1">
      <c r="A16" s="6" t="s">
        <v>16</v>
      </c>
      <c r="B16" s="32">
        <v>47</v>
      </c>
      <c r="C16" s="21">
        <v>115717</v>
      </c>
      <c r="D16" s="32">
        <v>17</v>
      </c>
      <c r="E16" s="21">
        <v>119324</v>
      </c>
      <c r="F16" s="32">
        <v>11</v>
      </c>
      <c r="G16" s="21">
        <v>135039</v>
      </c>
    </row>
    <row r="17" spans="1:7" ht="12.75" customHeight="1">
      <c r="A17" s="6" t="s">
        <v>17</v>
      </c>
      <c r="B17" s="32">
        <v>2</v>
      </c>
      <c r="C17" s="21">
        <v>6326</v>
      </c>
      <c r="D17" s="32">
        <v>3</v>
      </c>
      <c r="E17" s="21">
        <v>27250</v>
      </c>
      <c r="F17" s="32">
        <v>2</v>
      </c>
      <c r="G17" s="21">
        <v>34051</v>
      </c>
    </row>
    <row r="18" spans="1:7" ht="12.75" customHeight="1">
      <c r="A18" s="6" t="s">
        <v>18</v>
      </c>
      <c r="B18" s="32">
        <v>5</v>
      </c>
      <c r="C18" s="21">
        <v>10423</v>
      </c>
      <c r="D18" s="32">
        <v>4</v>
      </c>
      <c r="E18" s="21">
        <v>33037</v>
      </c>
      <c r="F18" s="32">
        <v>4</v>
      </c>
      <c r="G18" s="21">
        <v>56124</v>
      </c>
    </row>
    <row r="19" spans="1:7" ht="12.75" customHeight="1">
      <c r="A19" s="6" t="s">
        <v>19</v>
      </c>
      <c r="B19" s="32">
        <v>7</v>
      </c>
      <c r="C19" s="21">
        <v>21289</v>
      </c>
      <c r="D19" s="32">
        <v>5</v>
      </c>
      <c r="E19" s="21">
        <v>32678</v>
      </c>
      <c r="F19" s="32">
        <v>6</v>
      </c>
      <c r="G19" s="21">
        <v>71346</v>
      </c>
    </row>
    <row r="20" spans="1:7" s="14" customFormat="1" ht="21.75" customHeight="1">
      <c r="A20" s="123" t="s">
        <v>77</v>
      </c>
      <c r="B20" s="123"/>
      <c r="C20" s="123"/>
      <c r="D20" s="123"/>
      <c r="E20" s="123"/>
      <c r="F20" s="123"/>
      <c r="G20" s="123"/>
    </row>
    <row r="21" spans="1:7" ht="12.75" customHeight="1">
      <c r="A21" s="6" t="s">
        <v>20</v>
      </c>
      <c r="B21" s="32">
        <v>1737</v>
      </c>
      <c r="C21" s="21">
        <v>3292346</v>
      </c>
      <c r="D21" s="61">
        <v>368</v>
      </c>
      <c r="E21" s="61">
        <v>2554164</v>
      </c>
      <c r="F21" s="61">
        <v>239</v>
      </c>
      <c r="G21" s="61">
        <v>3265001</v>
      </c>
    </row>
    <row r="22" spans="1:7" ht="12.75" customHeight="1">
      <c r="A22" s="6" t="s">
        <v>7</v>
      </c>
      <c r="B22" s="32">
        <f aca="true" t="shared" si="0" ref="B22:G22">B23-B21</f>
        <v>3965</v>
      </c>
      <c r="C22" s="61">
        <f t="shared" si="0"/>
        <v>7031984</v>
      </c>
      <c r="D22" s="61">
        <f t="shared" si="0"/>
        <v>819</v>
      </c>
      <c r="E22" s="61">
        <f t="shared" si="0"/>
        <v>5845795</v>
      </c>
      <c r="F22" s="61">
        <f t="shared" si="0"/>
        <v>457</v>
      </c>
      <c r="G22" s="61">
        <f t="shared" si="0"/>
        <v>6306402</v>
      </c>
    </row>
    <row r="23" spans="1:7" s="8" customFormat="1" ht="12.75" customHeight="1">
      <c r="A23" s="6" t="s">
        <v>5</v>
      </c>
      <c r="B23" s="32">
        <v>5702</v>
      </c>
      <c r="C23" s="60">
        <v>10324330</v>
      </c>
      <c r="D23" s="61">
        <v>1187</v>
      </c>
      <c r="E23" s="66">
        <v>8399959</v>
      </c>
      <c r="F23" s="61">
        <v>696</v>
      </c>
      <c r="G23" s="66">
        <v>9571403</v>
      </c>
    </row>
    <row r="24" spans="1:7" s="8" customFormat="1" ht="24" customHeight="1">
      <c r="A24" s="6"/>
      <c r="B24" s="136" t="s">
        <v>27</v>
      </c>
      <c r="C24" s="136"/>
      <c r="D24" s="136" t="s">
        <v>28</v>
      </c>
      <c r="E24" s="136"/>
      <c r="F24" s="136" t="s">
        <v>1</v>
      </c>
      <c r="G24" s="136"/>
    </row>
    <row r="25" spans="1:7" ht="21.75" customHeight="1">
      <c r="A25" s="123" t="s">
        <v>4</v>
      </c>
      <c r="B25" s="123"/>
      <c r="C25" s="123"/>
      <c r="D25" s="123"/>
      <c r="E25" s="123"/>
      <c r="F25" s="123"/>
      <c r="G25" s="123"/>
    </row>
    <row r="26" spans="1:7" ht="12.75" customHeight="1">
      <c r="A26" s="12" t="s">
        <v>57</v>
      </c>
      <c r="B26" s="32">
        <v>41</v>
      </c>
      <c r="C26" s="21">
        <v>1234482</v>
      </c>
      <c r="D26" s="32">
        <v>15</v>
      </c>
      <c r="E26" s="21">
        <v>2027730</v>
      </c>
      <c r="F26" s="32">
        <v>390</v>
      </c>
      <c r="G26" s="21">
        <v>5029683</v>
      </c>
    </row>
    <row r="27" spans="1:9" ht="12.75" customHeight="1">
      <c r="A27" s="12" t="s">
        <v>58</v>
      </c>
      <c r="B27" s="32">
        <v>41</v>
      </c>
      <c r="C27" s="21">
        <v>1241502</v>
      </c>
      <c r="D27" s="32">
        <v>15</v>
      </c>
      <c r="E27" s="21">
        <v>2022906</v>
      </c>
      <c r="F27" s="32">
        <v>390</v>
      </c>
      <c r="G27" s="21">
        <v>5037799</v>
      </c>
      <c r="I27" s="33"/>
    </row>
    <row r="28" spans="1:9" ht="12.75" customHeight="1">
      <c r="A28" s="12" t="s">
        <v>59</v>
      </c>
      <c r="B28" s="32">
        <v>41</v>
      </c>
      <c r="C28" s="21">
        <v>1248536</v>
      </c>
      <c r="D28" s="32">
        <v>15</v>
      </c>
      <c r="E28" s="21">
        <v>2019496</v>
      </c>
      <c r="F28" s="32">
        <v>390</v>
      </c>
      <c r="G28" s="21">
        <v>5042992</v>
      </c>
      <c r="I28" s="33"/>
    </row>
    <row r="29" spans="1:9" ht="12.75" customHeight="1">
      <c r="A29" s="12" t="s">
        <v>74</v>
      </c>
      <c r="B29" s="32">
        <f>SUM(B32:B40)</f>
        <v>41</v>
      </c>
      <c r="C29" s="21">
        <v>1254109</v>
      </c>
      <c r="D29" s="32">
        <f>SUM(D32:D40)</f>
        <v>14</v>
      </c>
      <c r="E29" s="21">
        <v>2019105</v>
      </c>
      <c r="F29" s="32">
        <f>SUM(F32:F40)</f>
        <v>390</v>
      </c>
      <c r="G29" s="21">
        <v>5051075</v>
      </c>
      <c r="I29" s="33"/>
    </row>
    <row r="30" spans="1:9" ht="12.75" customHeight="1">
      <c r="A30" s="12" t="s">
        <v>75</v>
      </c>
      <c r="B30" s="32">
        <v>41</v>
      </c>
      <c r="C30" s="21">
        <v>1273321</v>
      </c>
      <c r="D30" s="32">
        <f>F30-(B30+F9+D9+B9)</f>
        <v>14</v>
      </c>
      <c r="E30" s="21">
        <f>G30-(C30+G9+E9+C9)</f>
        <v>1948743</v>
      </c>
      <c r="F30" s="32">
        <v>390</v>
      </c>
      <c r="G30" s="21">
        <v>5002904</v>
      </c>
      <c r="I30" s="33"/>
    </row>
    <row r="31" spans="1:7" ht="21.75" customHeight="1">
      <c r="A31" s="123" t="s">
        <v>76</v>
      </c>
      <c r="B31" s="123"/>
      <c r="C31" s="123"/>
      <c r="D31" s="123"/>
      <c r="E31" s="123"/>
      <c r="F31" s="123"/>
      <c r="G31" s="123"/>
    </row>
    <row r="32" spans="1:7" ht="12.75" customHeight="1">
      <c r="A32" s="6" t="s">
        <v>11</v>
      </c>
      <c r="B32" s="32">
        <v>5</v>
      </c>
      <c r="C32" s="21">
        <v>170502</v>
      </c>
      <c r="D32" s="32">
        <f>F32-(B32+F11+D11+B11)</f>
        <v>1</v>
      </c>
      <c r="E32" s="21">
        <v>58111</v>
      </c>
      <c r="F32" s="32">
        <v>43</v>
      </c>
      <c r="G32" s="21">
        <v>446837</v>
      </c>
    </row>
    <row r="33" spans="1:7" ht="12.75" customHeight="1">
      <c r="A33" s="6" t="s">
        <v>12</v>
      </c>
      <c r="B33" s="32">
        <v>2</v>
      </c>
      <c r="C33" s="21">
        <v>51399</v>
      </c>
      <c r="D33" s="32">
        <f aca="true" t="shared" si="1" ref="D33:D40">F33-(B33+F12+D12+B12)</f>
        <v>2</v>
      </c>
      <c r="E33" s="21">
        <f>G33-(C33+G12+E12+C12)</f>
        <v>137379</v>
      </c>
      <c r="F33" s="32">
        <v>22</v>
      </c>
      <c r="G33" s="21">
        <v>273099</v>
      </c>
    </row>
    <row r="34" spans="1:7" ht="12.75" customHeight="1">
      <c r="A34" s="6" t="s">
        <v>13</v>
      </c>
      <c r="B34" s="32">
        <v>12</v>
      </c>
      <c r="C34" s="21">
        <v>375450</v>
      </c>
      <c r="D34" s="32">
        <f t="shared" si="1"/>
        <v>2</v>
      </c>
      <c r="E34" s="21">
        <f aca="true" t="shared" si="2" ref="E34:E40">G34-(C34+G13+E13+C13)</f>
        <v>345358</v>
      </c>
      <c r="F34" s="32">
        <v>58</v>
      </c>
      <c r="G34" s="21">
        <v>1078766</v>
      </c>
    </row>
    <row r="35" spans="1:7" ht="12.75" customHeight="1">
      <c r="A35" s="6" t="s">
        <v>14</v>
      </c>
      <c r="B35" s="32">
        <v>2</v>
      </c>
      <c r="C35" s="21">
        <v>50090</v>
      </c>
      <c r="D35" s="32">
        <f t="shared" si="1"/>
        <v>0</v>
      </c>
      <c r="E35" s="21">
        <f t="shared" si="2"/>
        <v>0</v>
      </c>
      <c r="F35" s="32">
        <v>20</v>
      </c>
      <c r="G35" s="21">
        <v>173451</v>
      </c>
    </row>
    <row r="36" spans="1:7" ht="12.75" customHeight="1">
      <c r="A36" s="6" t="s">
        <v>15</v>
      </c>
      <c r="B36" s="32">
        <v>2</v>
      </c>
      <c r="C36" s="21">
        <v>73788</v>
      </c>
      <c r="D36" s="32">
        <f t="shared" si="1"/>
        <v>1</v>
      </c>
      <c r="E36" s="21">
        <f t="shared" si="2"/>
        <v>243252</v>
      </c>
      <c r="F36" s="32">
        <v>108</v>
      </c>
      <c r="G36" s="21">
        <v>649824</v>
      </c>
    </row>
    <row r="37" spans="1:7" ht="12.75" customHeight="1">
      <c r="A37" s="6" t="s">
        <v>16</v>
      </c>
      <c r="B37" s="32">
        <v>5</v>
      </c>
      <c r="C37" s="21">
        <v>159887</v>
      </c>
      <c r="D37" s="32">
        <f t="shared" si="1"/>
        <v>2</v>
      </c>
      <c r="E37" s="21">
        <f t="shared" si="2"/>
        <v>713618</v>
      </c>
      <c r="F37" s="32">
        <v>82</v>
      </c>
      <c r="G37" s="21">
        <v>1243585</v>
      </c>
    </row>
    <row r="38" spans="1:7" ht="12.75" customHeight="1">
      <c r="A38" s="6" t="s">
        <v>17</v>
      </c>
      <c r="B38" s="32">
        <v>2</v>
      </c>
      <c r="C38" s="21">
        <v>55106</v>
      </c>
      <c r="D38" s="32">
        <f t="shared" si="1"/>
        <v>3</v>
      </c>
      <c r="E38" s="21">
        <f t="shared" si="2"/>
        <v>184759</v>
      </c>
      <c r="F38" s="32">
        <v>12</v>
      </c>
      <c r="G38" s="21">
        <v>307492</v>
      </c>
    </row>
    <row r="39" spans="1:7" ht="12.75" customHeight="1">
      <c r="A39" s="6" t="s">
        <v>18</v>
      </c>
      <c r="B39" s="32">
        <v>7</v>
      </c>
      <c r="C39" s="21">
        <v>181964</v>
      </c>
      <c r="D39" s="32">
        <f t="shared" si="1"/>
        <v>1</v>
      </c>
      <c r="E39" s="21">
        <f t="shared" si="2"/>
        <v>118385</v>
      </c>
      <c r="F39" s="32">
        <v>21</v>
      </c>
      <c r="G39" s="21">
        <v>399933</v>
      </c>
    </row>
    <row r="40" spans="1:9" ht="12.75" customHeight="1">
      <c r="A40" s="6" t="s">
        <v>19</v>
      </c>
      <c r="B40" s="32">
        <v>4</v>
      </c>
      <c r="C40" s="21">
        <v>155145</v>
      </c>
      <c r="D40" s="32">
        <f t="shared" si="1"/>
        <v>2</v>
      </c>
      <c r="E40" s="21">
        <f t="shared" si="2"/>
        <v>149459</v>
      </c>
      <c r="F40" s="32">
        <v>24</v>
      </c>
      <c r="G40" s="21">
        <v>429917</v>
      </c>
      <c r="I40" s="20"/>
    </row>
    <row r="41" spans="1:7" s="14" customFormat="1" ht="21.75" customHeight="1">
      <c r="A41" s="123" t="s">
        <v>77</v>
      </c>
      <c r="B41" s="123"/>
      <c r="C41" s="123"/>
      <c r="D41" s="123"/>
      <c r="E41" s="123"/>
      <c r="F41" s="123"/>
      <c r="G41" s="123"/>
    </row>
    <row r="42" spans="1:7" ht="12.75" customHeight="1">
      <c r="A42" s="6" t="s">
        <v>20</v>
      </c>
      <c r="B42" s="61">
        <v>149</v>
      </c>
      <c r="C42" s="61">
        <v>4526953</v>
      </c>
      <c r="D42" s="61">
        <v>64</v>
      </c>
      <c r="E42" s="61">
        <f>G42-(C42+G21+E21+C21)</f>
        <v>6981233</v>
      </c>
      <c r="F42" s="61">
        <v>2557</v>
      </c>
      <c r="G42" s="66">
        <v>20619697</v>
      </c>
    </row>
    <row r="43" spans="1:7" ht="12.75" customHeight="1">
      <c r="A43" s="6" t="s">
        <v>7</v>
      </c>
      <c r="B43" s="61">
        <f>B44-B42</f>
        <v>217</v>
      </c>
      <c r="C43" s="61">
        <f>C44-C42</f>
        <v>6624450</v>
      </c>
      <c r="D43" s="61">
        <f>D44-D42</f>
        <v>77</v>
      </c>
      <c r="E43" s="61">
        <f>E44-E42</f>
        <v>13005416</v>
      </c>
      <c r="F43" s="61">
        <f>F44-F42</f>
        <v>5535</v>
      </c>
      <c r="G43" s="66">
        <f>E43+C43+C22+E22+G22</f>
        <v>38814047</v>
      </c>
    </row>
    <row r="44" spans="1:7" s="8" customFormat="1" ht="12.75" customHeight="1">
      <c r="A44" s="6" t="s">
        <v>5</v>
      </c>
      <c r="B44" s="61">
        <v>366</v>
      </c>
      <c r="C44" s="66">
        <v>11151403</v>
      </c>
      <c r="D44" s="61">
        <v>141</v>
      </c>
      <c r="E44" s="66">
        <f>G44-(C44+G23+E23+C23)</f>
        <v>19986649</v>
      </c>
      <c r="F44" s="61">
        <v>8092</v>
      </c>
      <c r="G44" s="66">
        <v>59433744</v>
      </c>
    </row>
    <row r="45" spans="1:7" ht="12.75">
      <c r="A45" s="15"/>
      <c r="B45" s="15"/>
      <c r="C45" s="15"/>
      <c r="D45" s="15"/>
      <c r="E45" s="15"/>
      <c r="F45" s="15"/>
      <c r="G45" s="15"/>
    </row>
    <row r="46" spans="1:7" ht="13.5" customHeight="1">
      <c r="A46" s="6" t="s">
        <v>6</v>
      </c>
      <c r="B46" s="6"/>
      <c r="C46" s="6"/>
      <c r="D46" s="6"/>
      <c r="E46" s="6"/>
      <c r="F46" s="6"/>
      <c r="G46" s="6"/>
    </row>
    <row r="47" ht="12.75">
      <c r="A47" s="38" t="s">
        <v>107</v>
      </c>
    </row>
    <row r="68" ht="12.75">
      <c r="G68" s="6"/>
    </row>
    <row r="69" ht="12.75">
      <c r="G69" s="6"/>
    </row>
    <row r="70" ht="12.75"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</sheetData>
  <sheetProtection/>
  <mergeCells count="12">
    <mergeCell ref="A10:G10"/>
    <mergeCell ref="A4:G4"/>
    <mergeCell ref="B3:C3"/>
    <mergeCell ref="D3:E3"/>
    <mergeCell ref="F3:G3"/>
    <mergeCell ref="A41:G41"/>
    <mergeCell ref="A20:G20"/>
    <mergeCell ref="B24:C24"/>
    <mergeCell ref="D24:E24"/>
    <mergeCell ref="F24:G24"/>
    <mergeCell ref="A25:G25"/>
    <mergeCell ref="A31:G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8 A26:A29" numberStoredAsText="1"/>
    <ignoredError sqref="E4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20" sqref="A20:H20"/>
    </sheetView>
  </sheetViews>
  <sheetFormatPr defaultColWidth="9.140625" defaultRowHeight="12.75"/>
  <cols>
    <col min="1" max="1" width="12.421875" style="3" customWidth="1"/>
    <col min="2" max="2" width="14.140625" style="3" customWidth="1"/>
    <col min="3" max="3" width="2.00390625" style="3" customWidth="1"/>
    <col min="4" max="6" width="13.140625" style="3" customWidth="1"/>
    <col min="7" max="7" width="8.7109375" style="3" customWidth="1"/>
    <col min="8" max="8" width="4.421875" style="3" customWidth="1"/>
    <col min="9" max="16384" width="9.140625" style="3" customWidth="1"/>
  </cols>
  <sheetData>
    <row r="1" spans="1:8" ht="24.75" customHeight="1">
      <c r="A1" s="1" t="s">
        <v>91</v>
      </c>
      <c r="B1" s="1"/>
      <c r="C1" s="1"/>
      <c r="D1" s="69"/>
      <c r="E1" s="69"/>
      <c r="F1" s="70"/>
      <c r="G1" s="70"/>
      <c r="H1" s="70"/>
    </row>
    <row r="2" spans="1:8" ht="29.25" customHeight="1">
      <c r="A2" s="129"/>
      <c r="B2" s="67" t="s">
        <v>61</v>
      </c>
      <c r="C2" s="27"/>
      <c r="D2" s="140" t="s">
        <v>62</v>
      </c>
      <c r="E2" s="140"/>
      <c r="F2" s="140"/>
      <c r="G2" s="141" t="s">
        <v>63</v>
      </c>
      <c r="H2" s="141"/>
    </row>
    <row r="3" spans="1:8" ht="33.75" customHeight="1">
      <c r="A3" s="130"/>
      <c r="B3" s="26" t="s">
        <v>1</v>
      </c>
      <c r="C3" s="28"/>
      <c r="D3" s="26" t="s">
        <v>21</v>
      </c>
      <c r="E3" s="26" t="s">
        <v>22</v>
      </c>
      <c r="F3" s="26" t="s">
        <v>60</v>
      </c>
      <c r="G3" s="140"/>
      <c r="H3" s="140"/>
    </row>
    <row r="4" spans="1:8" ht="21.75" customHeight="1">
      <c r="A4" s="122" t="s">
        <v>4</v>
      </c>
      <c r="B4" s="122"/>
      <c r="C4" s="122"/>
      <c r="D4" s="122"/>
      <c r="E4" s="122"/>
      <c r="F4" s="122"/>
      <c r="G4" s="122"/>
      <c r="H4" s="122"/>
    </row>
    <row r="5" spans="1:8" ht="12.75" customHeight="1">
      <c r="A5" s="12" t="s">
        <v>74</v>
      </c>
      <c r="B5" s="62">
        <v>751.3</v>
      </c>
      <c r="C5" s="62"/>
      <c r="D5" s="62">
        <v>21.8</v>
      </c>
      <c r="E5" s="62">
        <v>11.8</v>
      </c>
      <c r="F5" s="62">
        <v>16.5</v>
      </c>
      <c r="G5" s="139">
        <f>D5-E5</f>
        <v>10</v>
      </c>
      <c r="H5" s="139"/>
    </row>
    <row r="6" spans="1:8" ht="12.75" customHeight="1">
      <c r="A6" s="12" t="s">
        <v>78</v>
      </c>
      <c r="B6" s="62">
        <v>763.7</v>
      </c>
      <c r="C6" s="62"/>
      <c r="D6" s="62">
        <v>21.9</v>
      </c>
      <c r="E6" s="62">
        <v>11.8</v>
      </c>
      <c r="F6" s="62">
        <v>16.5</v>
      </c>
      <c r="G6" s="139">
        <f>D6-E6</f>
        <v>10.099999999999998</v>
      </c>
      <c r="H6" s="139"/>
    </row>
    <row r="7" spans="1:8" ht="12.75" customHeight="1">
      <c r="A7" s="12" t="s">
        <v>101</v>
      </c>
      <c r="B7" s="62">
        <v>639.1</v>
      </c>
      <c r="C7" s="62"/>
      <c r="D7" s="62">
        <v>22.5</v>
      </c>
      <c r="E7" s="62">
        <v>11.8</v>
      </c>
      <c r="F7" s="62">
        <v>16.9</v>
      </c>
      <c r="G7" s="139">
        <v>10.7</v>
      </c>
      <c r="H7" s="139"/>
    </row>
    <row r="8" spans="1:8" ht="12.75" customHeight="1">
      <c r="A8" s="12" t="s">
        <v>109</v>
      </c>
      <c r="B8" s="62">
        <v>713.3</v>
      </c>
      <c r="C8" s="62"/>
      <c r="D8" s="62">
        <v>21.9</v>
      </c>
      <c r="E8" s="62">
        <v>11.7</v>
      </c>
      <c r="F8" s="62">
        <v>16.5</v>
      </c>
      <c r="G8" s="139">
        <v>10.2</v>
      </c>
      <c r="H8" s="139"/>
    </row>
    <row r="9" spans="1:8" ht="12.75" customHeight="1">
      <c r="A9" s="12" t="s">
        <v>122</v>
      </c>
      <c r="B9" s="62">
        <v>612.1</v>
      </c>
      <c r="C9" s="62"/>
      <c r="D9" s="62">
        <v>22.3</v>
      </c>
      <c r="E9" s="62">
        <v>11.9</v>
      </c>
      <c r="F9" s="62">
        <v>16.7</v>
      </c>
      <c r="G9" s="139">
        <v>10.4</v>
      </c>
      <c r="H9" s="139"/>
    </row>
    <row r="10" spans="1:8" ht="21.75" customHeight="1">
      <c r="A10" s="123" t="s">
        <v>127</v>
      </c>
      <c r="B10" s="123"/>
      <c r="C10" s="123"/>
      <c r="D10" s="123"/>
      <c r="E10" s="123"/>
      <c r="F10" s="123"/>
      <c r="G10" s="123"/>
      <c r="H10" s="123"/>
    </row>
    <row r="11" spans="1:8" ht="12.75" customHeight="1">
      <c r="A11" s="6" t="s">
        <v>11</v>
      </c>
      <c r="B11" s="62">
        <v>558.8</v>
      </c>
      <c r="C11" s="16"/>
      <c r="D11" s="62">
        <v>23</v>
      </c>
      <c r="E11" s="62">
        <v>12</v>
      </c>
      <c r="F11" s="62">
        <v>17.3</v>
      </c>
      <c r="G11" s="139">
        <f>D11-E11</f>
        <v>11</v>
      </c>
      <c r="H11" s="134"/>
    </row>
    <row r="12" spans="1:8" ht="12.75" customHeight="1">
      <c r="A12" s="6" t="s">
        <v>12</v>
      </c>
      <c r="B12" s="62">
        <v>495.2</v>
      </c>
      <c r="C12" s="13"/>
      <c r="D12" s="62">
        <v>23.1</v>
      </c>
      <c r="E12" s="62">
        <v>12</v>
      </c>
      <c r="F12" s="62">
        <v>17.1</v>
      </c>
      <c r="G12" s="139">
        <f aca="true" t="shared" si="0" ref="G12:G19">D12-E12</f>
        <v>11.100000000000001</v>
      </c>
      <c r="H12" s="134"/>
    </row>
    <row r="13" spans="1:8" ht="12.75" customHeight="1">
      <c r="A13" s="6" t="s">
        <v>13</v>
      </c>
      <c r="B13" s="62">
        <v>660.8</v>
      </c>
      <c r="C13" s="13"/>
      <c r="D13" s="62">
        <v>22.5</v>
      </c>
      <c r="E13" s="62">
        <v>11.2</v>
      </c>
      <c r="F13" s="62">
        <v>16.5</v>
      </c>
      <c r="G13" s="139">
        <f t="shared" si="0"/>
        <v>11.3</v>
      </c>
      <c r="H13" s="134"/>
    </row>
    <row r="14" spans="1:8" ht="12.75" customHeight="1">
      <c r="A14" s="6" t="s">
        <v>14</v>
      </c>
      <c r="B14" s="62">
        <v>485.2</v>
      </c>
      <c r="D14" s="62">
        <v>22.3</v>
      </c>
      <c r="E14" s="62">
        <v>10.7</v>
      </c>
      <c r="F14" s="62">
        <v>15.9</v>
      </c>
      <c r="G14" s="139">
        <f t="shared" si="0"/>
        <v>11.600000000000001</v>
      </c>
      <c r="H14" s="134"/>
    </row>
    <row r="15" spans="1:8" ht="12.75" customHeight="1">
      <c r="A15" s="6" t="s">
        <v>15</v>
      </c>
      <c r="B15" s="62">
        <v>967.3</v>
      </c>
      <c r="D15" s="62">
        <v>19.3</v>
      </c>
      <c r="E15" s="62">
        <v>11.5</v>
      </c>
      <c r="F15" s="62">
        <v>14.7</v>
      </c>
      <c r="G15" s="139">
        <f t="shared" si="0"/>
        <v>7.800000000000001</v>
      </c>
      <c r="H15" s="134"/>
    </row>
    <row r="16" spans="1:8" ht="12.75" customHeight="1">
      <c r="A16" s="6" t="s">
        <v>16</v>
      </c>
      <c r="B16" s="62">
        <v>738.9</v>
      </c>
      <c r="D16" s="62">
        <v>21.6</v>
      </c>
      <c r="E16" s="62">
        <v>11.5</v>
      </c>
      <c r="F16" s="62">
        <v>16.1</v>
      </c>
      <c r="G16" s="139">
        <f t="shared" si="0"/>
        <v>10.100000000000001</v>
      </c>
      <c r="H16" s="134"/>
    </row>
    <row r="17" spans="1:8" ht="12.75" customHeight="1">
      <c r="A17" s="6" t="s">
        <v>17</v>
      </c>
      <c r="B17" s="62">
        <v>451</v>
      </c>
      <c r="D17" s="62">
        <v>22.8</v>
      </c>
      <c r="E17" s="62">
        <v>12.6</v>
      </c>
      <c r="F17" s="62">
        <v>17.5</v>
      </c>
      <c r="G17" s="139">
        <f t="shared" si="0"/>
        <v>10.200000000000001</v>
      </c>
      <c r="H17" s="134"/>
    </row>
    <row r="18" spans="1:8" ht="12.75" customHeight="1">
      <c r="A18" s="6" t="s">
        <v>18</v>
      </c>
      <c r="B18" s="62">
        <v>517.6</v>
      </c>
      <c r="D18" s="62">
        <v>24.1</v>
      </c>
      <c r="E18" s="62">
        <v>12.4</v>
      </c>
      <c r="F18" s="62">
        <v>17.9</v>
      </c>
      <c r="G18" s="139">
        <f t="shared" si="0"/>
        <v>11.700000000000001</v>
      </c>
      <c r="H18" s="134"/>
    </row>
    <row r="19" spans="1:8" ht="12.75" customHeight="1">
      <c r="A19" s="6" t="s">
        <v>19</v>
      </c>
      <c r="B19" s="62">
        <v>633.7</v>
      </c>
      <c r="D19" s="62">
        <v>22.4</v>
      </c>
      <c r="E19" s="62">
        <v>13</v>
      </c>
      <c r="F19" s="62">
        <v>17.5</v>
      </c>
      <c r="G19" s="139">
        <f t="shared" si="0"/>
        <v>9.399999999999999</v>
      </c>
      <c r="H19" s="134"/>
    </row>
    <row r="20" spans="1:8" ht="21.75" customHeight="1">
      <c r="A20" s="123" t="s">
        <v>82</v>
      </c>
      <c r="B20" s="123"/>
      <c r="C20" s="123"/>
      <c r="D20" s="123"/>
      <c r="E20" s="123"/>
      <c r="F20" s="123"/>
      <c r="G20" s="123"/>
      <c r="H20" s="123"/>
    </row>
    <row r="21" spans="1:8" ht="12.75" customHeight="1">
      <c r="A21" s="6" t="s">
        <v>20</v>
      </c>
      <c r="B21" s="68">
        <v>827</v>
      </c>
      <c r="C21" s="16"/>
      <c r="D21" s="62">
        <v>20.5</v>
      </c>
      <c r="E21" s="62">
        <v>11.9</v>
      </c>
      <c r="F21" s="62">
        <v>16.2</v>
      </c>
      <c r="G21" s="143">
        <v>8.6</v>
      </c>
      <c r="H21" s="143"/>
    </row>
    <row r="22" spans="1:8" ht="12.75" customHeight="1">
      <c r="A22" s="6" t="s">
        <v>7</v>
      </c>
      <c r="B22" s="68" t="s">
        <v>64</v>
      </c>
      <c r="C22" s="13"/>
      <c r="D22" s="68" t="s">
        <v>64</v>
      </c>
      <c r="E22" s="68" t="s">
        <v>64</v>
      </c>
      <c r="F22" s="68" t="s">
        <v>64</v>
      </c>
      <c r="G22" s="134" t="s">
        <v>64</v>
      </c>
      <c r="H22" s="134" t="s">
        <v>64</v>
      </c>
    </row>
    <row r="23" spans="1:8" ht="12.75" customHeight="1">
      <c r="A23" s="6" t="s">
        <v>5</v>
      </c>
      <c r="B23" s="68">
        <v>858</v>
      </c>
      <c r="C23" s="13"/>
      <c r="D23" s="62">
        <v>17.7</v>
      </c>
      <c r="E23" s="62">
        <v>9</v>
      </c>
      <c r="F23" s="62">
        <v>13.3</v>
      </c>
      <c r="G23" s="143">
        <v>8.7</v>
      </c>
      <c r="H23" s="143"/>
    </row>
    <row r="24" spans="1:8" ht="12.75">
      <c r="A24" s="15"/>
      <c r="B24" s="15"/>
      <c r="C24" s="15"/>
      <c r="D24" s="71"/>
      <c r="E24" s="71"/>
      <c r="F24" s="71"/>
      <c r="G24" s="142"/>
      <c r="H24" s="142"/>
    </row>
    <row r="25" spans="1:5" ht="13.5" customHeight="1">
      <c r="A25" s="6" t="s">
        <v>81</v>
      </c>
      <c r="B25" s="6"/>
      <c r="C25" s="6"/>
      <c r="D25" s="6"/>
      <c r="E25" s="6"/>
    </row>
    <row r="26" spans="1:8" ht="12.75">
      <c r="A26" s="144" t="s">
        <v>83</v>
      </c>
      <c r="B26" s="144"/>
      <c r="C26" s="144"/>
      <c r="D26" s="144"/>
      <c r="E26" s="144"/>
      <c r="F26" s="144"/>
      <c r="G26" s="144"/>
      <c r="H26" s="144"/>
    </row>
    <row r="27" spans="1:8" ht="12.75">
      <c r="A27" s="144"/>
      <c r="B27" s="144"/>
      <c r="C27" s="144"/>
      <c r="D27" s="144"/>
      <c r="E27" s="144"/>
      <c r="F27" s="144"/>
      <c r="G27" s="144"/>
      <c r="H27" s="144"/>
    </row>
    <row r="28" ht="12.75">
      <c r="A28" s="73"/>
    </row>
    <row r="29" ht="12.75">
      <c r="A29" s="72"/>
    </row>
  </sheetData>
  <sheetProtection/>
  <mergeCells count="25">
    <mergeCell ref="A10:H10"/>
    <mergeCell ref="G12:H12"/>
    <mergeCell ref="G13:H13"/>
    <mergeCell ref="A20:H20"/>
    <mergeCell ref="G22:H22"/>
    <mergeCell ref="G19:H19"/>
    <mergeCell ref="G21:H21"/>
    <mergeCell ref="G15:H15"/>
    <mergeCell ref="G17:H17"/>
    <mergeCell ref="G14:H14"/>
    <mergeCell ref="G24:H24"/>
    <mergeCell ref="G23:H23"/>
    <mergeCell ref="A26:H27"/>
    <mergeCell ref="G16:H16"/>
    <mergeCell ref="G18:H18"/>
    <mergeCell ref="G11:H11"/>
    <mergeCell ref="G9:H9"/>
    <mergeCell ref="G8:H8"/>
    <mergeCell ref="G7:H7"/>
    <mergeCell ref="A2:A3"/>
    <mergeCell ref="D2:F2"/>
    <mergeCell ref="G2:H3"/>
    <mergeCell ref="A4:H4"/>
    <mergeCell ref="G5:H5"/>
    <mergeCell ref="G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2.140625" style="3" customWidth="1"/>
    <col min="2" max="2" width="7.7109375" style="3" customWidth="1"/>
    <col min="3" max="4" width="8.28125" style="3" customWidth="1"/>
    <col min="5" max="5" width="0.85546875" style="3" customWidth="1"/>
    <col min="6" max="6" width="7.7109375" style="3" customWidth="1"/>
    <col min="7" max="8" width="8.28125" style="3" customWidth="1"/>
    <col min="9" max="9" width="0.85546875" style="3" customWidth="1"/>
    <col min="10" max="10" width="7.7109375" style="3" customWidth="1"/>
    <col min="11" max="12" width="8.28125" style="3" customWidth="1"/>
    <col min="13" max="16384" width="9.140625" style="3" customWidth="1"/>
  </cols>
  <sheetData>
    <row r="1" spans="1:12" ht="25.5" customHeight="1">
      <c r="A1" s="145" t="s">
        <v>121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4.75" customHeight="1">
      <c r="A2" s="129"/>
      <c r="B2" s="131" t="s">
        <v>0</v>
      </c>
      <c r="C2" s="131"/>
      <c r="D2" s="131"/>
      <c r="E2" s="27"/>
      <c r="F2" s="131" t="s">
        <v>2</v>
      </c>
      <c r="G2" s="131"/>
      <c r="H2" s="131"/>
      <c r="I2" s="27"/>
      <c r="J2" s="131" t="s">
        <v>3</v>
      </c>
      <c r="K2" s="131"/>
      <c r="L2" s="131"/>
    </row>
    <row r="3" spans="1:12" ht="48.75" customHeight="1">
      <c r="A3" s="130"/>
      <c r="B3" s="26" t="s">
        <v>10</v>
      </c>
      <c r="C3" s="26" t="s">
        <v>56</v>
      </c>
      <c r="D3" s="26" t="s">
        <v>130</v>
      </c>
      <c r="E3" s="28"/>
      <c r="F3" s="26" t="s">
        <v>10</v>
      </c>
      <c r="G3" s="26" t="s">
        <v>56</v>
      </c>
      <c r="H3" s="26" t="s">
        <v>130</v>
      </c>
      <c r="I3" s="28"/>
      <c r="J3" s="26" t="s">
        <v>10</v>
      </c>
      <c r="K3" s="26" t="s">
        <v>56</v>
      </c>
      <c r="L3" s="26" t="s">
        <v>130</v>
      </c>
    </row>
    <row r="4" spans="1:12" ht="21.75" customHeight="1">
      <c r="A4" s="122" t="s">
        <v>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2.75" customHeight="1">
      <c r="A5" s="12" t="s">
        <v>57</v>
      </c>
      <c r="B5" s="54">
        <v>97</v>
      </c>
      <c r="C5" s="24">
        <v>6284</v>
      </c>
      <c r="D5" s="24">
        <v>654</v>
      </c>
      <c r="E5" s="24"/>
      <c r="F5" s="54">
        <v>254</v>
      </c>
      <c r="G5" s="24">
        <v>15786</v>
      </c>
      <c r="H5" s="24">
        <v>2433</v>
      </c>
      <c r="I5" s="24"/>
      <c r="J5" s="54">
        <v>39</v>
      </c>
      <c r="K5" s="24">
        <v>3641</v>
      </c>
      <c r="L5" s="24">
        <v>1943</v>
      </c>
    </row>
    <row r="6" spans="1:12" ht="12.75" customHeight="1">
      <c r="A6" s="12" t="s">
        <v>58</v>
      </c>
      <c r="B6" s="54">
        <v>97</v>
      </c>
      <c r="C6" s="24">
        <v>6284</v>
      </c>
      <c r="D6" s="24">
        <v>653</v>
      </c>
      <c r="E6" s="24"/>
      <c r="F6" s="54">
        <v>254</v>
      </c>
      <c r="G6" s="24">
        <v>15786</v>
      </c>
      <c r="H6" s="24">
        <v>2443</v>
      </c>
      <c r="I6" s="24"/>
      <c r="J6" s="54">
        <v>39</v>
      </c>
      <c r="K6" s="24">
        <v>3641</v>
      </c>
      <c r="L6" s="24">
        <v>1941</v>
      </c>
    </row>
    <row r="7" spans="1:12" ht="12.75" customHeight="1">
      <c r="A7" s="12" t="s">
        <v>59</v>
      </c>
      <c r="B7" s="54">
        <v>97</v>
      </c>
      <c r="C7" s="24">
        <v>6284</v>
      </c>
      <c r="D7" s="24">
        <v>652</v>
      </c>
      <c r="E7" s="24"/>
      <c r="F7" s="54">
        <v>254</v>
      </c>
      <c r="G7" s="24">
        <v>15786</v>
      </c>
      <c r="H7" s="24">
        <v>2452</v>
      </c>
      <c r="I7" s="24"/>
      <c r="J7" s="54">
        <v>39</v>
      </c>
      <c r="K7" s="24">
        <v>3641</v>
      </c>
      <c r="L7" s="24">
        <v>1940</v>
      </c>
    </row>
    <row r="8" spans="1:12" ht="12.75" customHeight="1">
      <c r="A8" s="12" t="s">
        <v>74</v>
      </c>
      <c r="B8" s="54">
        <v>97</v>
      </c>
      <c r="C8" s="24">
        <v>6284</v>
      </c>
      <c r="D8" s="24">
        <v>651</v>
      </c>
      <c r="E8" s="24"/>
      <c r="F8" s="54">
        <v>254</v>
      </c>
      <c r="G8" s="24">
        <v>15789</v>
      </c>
      <c r="H8" s="24">
        <v>2459</v>
      </c>
      <c r="I8" s="24"/>
      <c r="J8" s="54">
        <v>39</v>
      </c>
      <c r="K8" s="24">
        <v>3641</v>
      </c>
      <c r="L8" s="24">
        <v>1941</v>
      </c>
    </row>
    <row r="9" spans="1:12" ht="12.75" customHeight="1">
      <c r="A9" s="12" t="s">
        <v>78</v>
      </c>
      <c r="B9" s="54">
        <v>97</v>
      </c>
      <c r="C9" s="24">
        <f>SUM(C11:C19)</f>
        <v>6316</v>
      </c>
      <c r="D9" s="24">
        <v>646</v>
      </c>
      <c r="E9" s="24"/>
      <c r="F9" s="54">
        <f aca="true" t="shared" si="0" ref="F9:K9">SUM(F11:F19)</f>
        <v>254</v>
      </c>
      <c r="G9" s="24">
        <v>15852</v>
      </c>
      <c r="H9" s="24">
        <v>2433</v>
      </c>
      <c r="I9" s="24"/>
      <c r="J9" s="54">
        <f t="shared" si="0"/>
        <v>37</v>
      </c>
      <c r="K9" s="24">
        <f t="shared" si="0"/>
        <v>3664</v>
      </c>
      <c r="L9" s="24">
        <v>1925</v>
      </c>
    </row>
    <row r="10" spans="1:12" ht="21.75" customHeight="1">
      <c r="A10" s="123" t="s">
        <v>80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2.75" customHeight="1">
      <c r="A11" s="6" t="s">
        <v>11</v>
      </c>
      <c r="B11" s="54">
        <v>4</v>
      </c>
      <c r="C11" s="24">
        <v>393</v>
      </c>
      <c r="D11" s="24">
        <v>23</v>
      </c>
      <c r="E11" s="24"/>
      <c r="F11" s="54">
        <v>35</v>
      </c>
      <c r="G11" s="24">
        <v>2210</v>
      </c>
      <c r="H11" s="24">
        <v>345</v>
      </c>
      <c r="I11" s="24"/>
      <c r="J11" s="54">
        <v>4</v>
      </c>
      <c r="K11" s="24">
        <v>449</v>
      </c>
      <c r="L11" s="24">
        <v>79</v>
      </c>
    </row>
    <row r="12" spans="1:12" ht="12.75" customHeight="1">
      <c r="A12" s="6" t="s">
        <v>12</v>
      </c>
      <c r="B12" s="54" t="s">
        <v>29</v>
      </c>
      <c r="C12" s="25" t="s">
        <v>29</v>
      </c>
      <c r="D12" s="25" t="s">
        <v>29</v>
      </c>
      <c r="E12" s="24"/>
      <c r="F12" s="54">
        <v>21</v>
      </c>
      <c r="G12" s="24">
        <v>1859</v>
      </c>
      <c r="H12" s="24">
        <v>197</v>
      </c>
      <c r="I12" s="24"/>
      <c r="J12" s="54">
        <v>1</v>
      </c>
      <c r="K12" s="24">
        <v>279</v>
      </c>
      <c r="L12" s="24">
        <v>76</v>
      </c>
    </row>
    <row r="13" spans="1:12" ht="12.75" customHeight="1">
      <c r="A13" s="6" t="s">
        <v>13</v>
      </c>
      <c r="B13" s="54">
        <v>14</v>
      </c>
      <c r="C13" s="24">
        <v>1096</v>
      </c>
      <c r="D13" s="24">
        <v>133</v>
      </c>
      <c r="E13" s="24"/>
      <c r="F13" s="54">
        <v>37</v>
      </c>
      <c r="G13" s="24">
        <v>2199</v>
      </c>
      <c r="H13" s="24">
        <v>527</v>
      </c>
      <c r="I13" s="24"/>
      <c r="J13" s="54">
        <v>7</v>
      </c>
      <c r="K13" s="24">
        <v>279</v>
      </c>
      <c r="L13" s="24">
        <v>419</v>
      </c>
    </row>
    <row r="14" spans="1:12" ht="12.75" customHeight="1">
      <c r="A14" s="6" t="s">
        <v>14</v>
      </c>
      <c r="B14" s="54">
        <v>4</v>
      </c>
      <c r="C14" s="24">
        <v>540</v>
      </c>
      <c r="D14" s="24">
        <v>27</v>
      </c>
      <c r="E14" s="24"/>
      <c r="F14" s="54">
        <v>16</v>
      </c>
      <c r="G14" s="24">
        <v>2034</v>
      </c>
      <c r="H14" s="24">
        <v>147</v>
      </c>
      <c r="I14" s="24"/>
      <c r="J14" s="54" t="s">
        <v>29</v>
      </c>
      <c r="K14" s="25" t="s">
        <v>29</v>
      </c>
      <c r="L14" s="25" t="s">
        <v>29</v>
      </c>
    </row>
    <row r="15" spans="1:12" ht="12.75" customHeight="1">
      <c r="A15" s="6" t="s">
        <v>15</v>
      </c>
      <c r="B15" s="54">
        <v>53</v>
      </c>
      <c r="C15" s="24">
        <v>2168</v>
      </c>
      <c r="D15" s="24">
        <v>383</v>
      </c>
      <c r="E15" s="24"/>
      <c r="F15" s="54">
        <v>55</v>
      </c>
      <c r="G15" s="24">
        <v>1098</v>
      </c>
      <c r="H15" s="24">
        <v>421</v>
      </c>
      <c r="I15" s="24"/>
      <c r="J15" s="54" t="s">
        <v>29</v>
      </c>
      <c r="K15" s="25" t="s">
        <v>29</v>
      </c>
      <c r="L15" s="25" t="s">
        <v>29</v>
      </c>
    </row>
    <row r="16" spans="1:12" ht="12.75" customHeight="1">
      <c r="A16" s="6" t="s">
        <v>16</v>
      </c>
      <c r="B16" s="54">
        <v>22</v>
      </c>
      <c r="C16" s="24">
        <v>2119</v>
      </c>
      <c r="D16" s="24">
        <v>80</v>
      </c>
      <c r="E16" s="24"/>
      <c r="F16" s="54">
        <v>52</v>
      </c>
      <c r="G16" s="24">
        <v>2576</v>
      </c>
      <c r="H16" s="24">
        <v>208</v>
      </c>
      <c r="I16" s="24"/>
      <c r="J16" s="54">
        <v>6</v>
      </c>
      <c r="K16" s="24">
        <v>315</v>
      </c>
      <c r="L16" s="24">
        <v>743</v>
      </c>
    </row>
    <row r="17" spans="1:12" ht="12.75" customHeight="1">
      <c r="A17" s="6" t="s">
        <v>17</v>
      </c>
      <c r="B17" s="54" t="s">
        <v>29</v>
      </c>
      <c r="C17" s="25" t="s">
        <v>29</v>
      </c>
      <c r="D17" s="25" t="s">
        <v>29</v>
      </c>
      <c r="E17" s="24"/>
      <c r="F17" s="54">
        <v>9</v>
      </c>
      <c r="G17" s="24">
        <v>1273</v>
      </c>
      <c r="H17" s="24">
        <v>158</v>
      </c>
      <c r="I17" s="24"/>
      <c r="J17" s="54">
        <v>3</v>
      </c>
      <c r="K17" s="24">
        <v>350</v>
      </c>
      <c r="L17" s="24">
        <v>100</v>
      </c>
    </row>
    <row r="18" spans="1:12" ht="12.75" customHeight="1">
      <c r="A18" s="6" t="s">
        <v>18</v>
      </c>
      <c r="B18" s="54" t="s">
        <v>29</v>
      </c>
      <c r="C18" s="25" t="s">
        <v>29</v>
      </c>
      <c r="D18" s="25" t="s">
        <v>29</v>
      </c>
      <c r="E18" s="24"/>
      <c r="F18" s="54">
        <v>13</v>
      </c>
      <c r="G18" s="24">
        <v>1340</v>
      </c>
      <c r="H18" s="24">
        <v>155</v>
      </c>
      <c r="I18" s="24"/>
      <c r="J18" s="54">
        <v>8</v>
      </c>
      <c r="K18" s="24">
        <v>784</v>
      </c>
      <c r="L18" s="24">
        <v>242</v>
      </c>
    </row>
    <row r="19" spans="1:17" ht="12.75" customHeight="1">
      <c r="A19" s="6" t="s">
        <v>19</v>
      </c>
      <c r="B19" s="54" t="s">
        <v>29</v>
      </c>
      <c r="C19" s="25" t="s">
        <v>29</v>
      </c>
      <c r="D19" s="25" t="s">
        <v>29</v>
      </c>
      <c r="E19" s="24"/>
      <c r="F19" s="54">
        <v>16</v>
      </c>
      <c r="G19" s="24">
        <v>1261</v>
      </c>
      <c r="H19" s="24">
        <v>164</v>
      </c>
      <c r="I19" s="24"/>
      <c r="J19" s="54">
        <v>8</v>
      </c>
      <c r="K19" s="24">
        <v>1208</v>
      </c>
      <c r="L19" s="24">
        <v>266</v>
      </c>
      <c r="N19" s="24"/>
      <c r="O19"/>
      <c r="P19"/>
      <c r="Q19"/>
    </row>
    <row r="20" spans="1:12" s="14" customFormat="1" ht="21.75" customHeight="1">
      <c r="A20" s="123" t="s">
        <v>79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4" ht="12.75" customHeight="1">
      <c r="A21" s="6" t="s">
        <v>20</v>
      </c>
      <c r="B21" s="63">
        <v>748</v>
      </c>
      <c r="C21" s="24">
        <v>35221</v>
      </c>
      <c r="D21" s="24">
        <v>2317</v>
      </c>
      <c r="E21" s="24"/>
      <c r="F21" s="63">
        <v>1373</v>
      </c>
      <c r="G21" s="24">
        <v>65790</v>
      </c>
      <c r="H21" s="24">
        <v>10151</v>
      </c>
      <c r="I21" s="24"/>
      <c r="J21" s="63">
        <v>436</v>
      </c>
      <c r="K21" s="24">
        <v>22721</v>
      </c>
      <c r="L21" s="24">
        <v>8151</v>
      </c>
      <c r="N21" s="24"/>
    </row>
    <row r="22" spans="1:14" ht="12.75" customHeight="1">
      <c r="A22" s="6" t="s">
        <v>7</v>
      </c>
      <c r="B22" s="63">
        <f>B23-B21</f>
        <v>1856</v>
      </c>
      <c r="C22" s="63">
        <f aca="true" t="shared" si="1" ref="C22:L22">C23-C21</f>
        <v>71055</v>
      </c>
      <c r="D22" s="63">
        <f t="shared" si="1"/>
        <v>5092</v>
      </c>
      <c r="E22" s="63"/>
      <c r="F22" s="63">
        <f t="shared" si="1"/>
        <v>1997</v>
      </c>
      <c r="G22" s="63">
        <f t="shared" si="1"/>
        <v>60037</v>
      </c>
      <c r="H22" s="63">
        <f t="shared" si="1"/>
        <v>13140</v>
      </c>
      <c r="I22" s="63"/>
      <c r="J22" s="63">
        <f t="shared" si="1"/>
        <v>1690</v>
      </c>
      <c r="K22" s="63">
        <f t="shared" si="1"/>
        <v>47249</v>
      </c>
      <c r="L22" s="63">
        <f t="shared" si="1"/>
        <v>20523</v>
      </c>
      <c r="N22" s="24"/>
    </row>
    <row r="23" spans="1:14" s="8" customFormat="1" ht="12.75" customHeight="1">
      <c r="A23" s="6" t="s">
        <v>5</v>
      </c>
      <c r="B23" s="63">
        <v>2604</v>
      </c>
      <c r="C23" s="24">
        <v>106276</v>
      </c>
      <c r="D23" s="24">
        <v>7409</v>
      </c>
      <c r="E23" s="24"/>
      <c r="F23" s="63">
        <v>3370</v>
      </c>
      <c r="G23" s="24">
        <v>125827</v>
      </c>
      <c r="H23" s="24">
        <v>23291</v>
      </c>
      <c r="I23" s="24"/>
      <c r="J23" s="63">
        <v>2126</v>
      </c>
      <c r="K23" s="24">
        <v>69970</v>
      </c>
      <c r="L23" s="24">
        <v>28674</v>
      </c>
      <c r="N23" s="24"/>
    </row>
    <row r="24" spans="1:12" s="8" customFormat="1" ht="21.75" customHeight="1">
      <c r="A24" s="18" t="s">
        <v>46</v>
      </c>
      <c r="B24" s="19">
        <f>+B9*100/B23</f>
        <v>3.7250384024577574</v>
      </c>
      <c r="C24" s="19">
        <f aca="true" t="shared" si="2" ref="C24:L24">+C9*100/C23</f>
        <v>5.943016297188453</v>
      </c>
      <c r="D24" s="19">
        <f t="shared" si="2"/>
        <v>8.71912538804157</v>
      </c>
      <c r="E24" s="19"/>
      <c r="F24" s="19">
        <f t="shared" si="2"/>
        <v>7.537091988130563</v>
      </c>
      <c r="G24" s="19">
        <f t="shared" si="2"/>
        <v>12.598249978144596</v>
      </c>
      <c r="H24" s="19">
        <f t="shared" si="2"/>
        <v>10.446095058176978</v>
      </c>
      <c r="I24" s="19"/>
      <c r="J24" s="19">
        <f t="shared" si="2"/>
        <v>1.7403574788334901</v>
      </c>
      <c r="K24" s="19">
        <f t="shared" si="2"/>
        <v>5.236529941403458</v>
      </c>
      <c r="L24" s="19">
        <f t="shared" si="2"/>
        <v>6.713398897956337</v>
      </c>
    </row>
    <row r="25" spans="1:1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3.5" customHeight="1">
      <c r="A26" s="6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9" customHeight="1">
      <c r="D27" s="24"/>
    </row>
    <row r="28" ht="12.75">
      <c r="A28" s="3" t="s">
        <v>129</v>
      </c>
    </row>
  </sheetData>
  <sheetProtection/>
  <mergeCells count="8">
    <mergeCell ref="A1:L1"/>
    <mergeCell ref="A4:L4"/>
    <mergeCell ref="A10:L10"/>
    <mergeCell ref="A20:L20"/>
    <mergeCell ref="A2:A3"/>
    <mergeCell ref="B2:D2"/>
    <mergeCell ref="F2:H2"/>
    <mergeCell ref="J2:L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</dc:title>
  <dc:subject/>
  <dc:creator>istat</dc:creator>
  <cp:keywords/>
  <dc:description/>
  <cp:lastModifiedBy>Rosalia Giambrone</cp:lastModifiedBy>
  <cp:lastPrinted>2015-10-30T10:22:20Z</cp:lastPrinted>
  <dcterms:created xsi:type="dcterms:W3CDTF">2004-05-03T08:16:48Z</dcterms:created>
  <dcterms:modified xsi:type="dcterms:W3CDTF">2016-01-12T07:24:37Z</dcterms:modified>
  <cp:category/>
  <cp:version/>
  <cp:contentType/>
  <cp:contentStatus/>
</cp:coreProperties>
</file>