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3  Impegno  Corrispettivi 2010 " sheetId="1" r:id="rId1"/>
  </sheets>
  <definedNames/>
  <calcPr fullCalcOnLoad="1"/>
</workbook>
</file>

<file path=xl/sharedStrings.xml><?xml version="1.0" encoding="utf-8"?>
<sst xmlns="http://schemas.openxmlformats.org/spreadsheetml/2006/main" count="350" uniqueCount="187">
  <si>
    <t>ALLEGATO 2 - D.D.S. N. 3471 - SERVIZIO 1    DEL  12/12/2012</t>
  </si>
  <si>
    <t xml:space="preserve">               TRASFERIMENTI DEI CONTRATTI DI AFFIDAMENTO PROVVISORIO DEI SERVIZI DI COMPETENZA COMUNALE   -    ANNO 2012 </t>
  </si>
  <si>
    <t>PROV.</t>
  </si>
  <si>
    <t>PROGR</t>
  </si>
  <si>
    <t>COMUNE</t>
  </si>
  <si>
    <t xml:space="preserve">IMPRESA ESERCENTE IL SERVIZIO </t>
  </si>
  <si>
    <t xml:space="preserve">IMPORTO ANNUO 2011   </t>
  </si>
  <si>
    <t>IMPORTO ANNUO 2012 (comprensivo di ISTAT 2,7%)                                            A</t>
  </si>
  <si>
    <t>IMPORTO 1^TRIMESTRALITA' 2012   (DDS 346/2012)                                            B</t>
  </si>
  <si>
    <t>ACCONTO  2^ TRIMESTRALITA' 2012 (PARI A 1/3 1°TRIM.) DDS 1352/2012                                                                   C</t>
  </si>
  <si>
    <t>2° ACCONTO 2^TRIMESTRALITA' PER IL PERIODO 1/5-11/05/2012 (11gg)                                                     D</t>
  </si>
  <si>
    <r>
      <t xml:space="preserve">IMPORTO ANNUO 2012 (comprensivo di ISTAT 2,7%) RIDOTTO ex l.r. 27/2012- </t>
    </r>
    <r>
      <rPr>
        <b/>
        <sz val="12"/>
        <rFont val="Times New Roman"/>
        <family val="1"/>
      </rPr>
      <t xml:space="preserve">80%                                                      </t>
    </r>
    <r>
      <rPr>
        <sz val="12"/>
        <rFont val="Times New Roman"/>
        <family val="1"/>
      </rPr>
      <t xml:space="preserve"> E</t>
    </r>
  </si>
  <si>
    <t>IMPORTO TRASFERIMENTO (96% di A) GIORNALIERO                                                                     F</t>
  </si>
  <si>
    <t>RESIDUO 2°TRIM.2012 Rideterminato ai sensi  ART.7 L.R. 27/2012 e stanziamento   (F*0,73*50gg)       G</t>
  </si>
  <si>
    <t>IMPORTO TRASFERIMENTO 2012  DA PAGARE   (3° trim.+ 4°trim.+ saldo)                                H</t>
  </si>
  <si>
    <t>IMPORTO 3^TRIMESTRALITA' 2012 CALCOLATA  SULL'80%  DEL  TRASFERIMENTO ANNUO                                 I</t>
  </si>
  <si>
    <t>IMPORTO 4^TRIMESTRALITA' 2012 CALCOLATA  SULL'80%  DEL TRASFERIMENTO ANNUO                              L</t>
  </si>
  <si>
    <t xml:space="preserve">SALDO    4%  CALCOLATO  SULL'80%  DEL  TRASFERIMENTO ANNUO                                                       M    </t>
  </si>
  <si>
    <t>AG</t>
  </si>
  <si>
    <t>SAMBUCA DI SICILIA</t>
  </si>
  <si>
    <t>ADRANONE - SOCIETA' COOPERATIVA AUTOTRASPORTI S.R.L.</t>
  </si>
  <si>
    <t>S. MARGHERITA BELICE</t>
  </si>
  <si>
    <t>MENFI</t>
  </si>
  <si>
    <t>MONTEVAGO</t>
  </si>
  <si>
    <t>SCIACCA</t>
  </si>
  <si>
    <t>AETERNAL - COOPERATIVA AUTOTRASPORTI A R.L.</t>
  </si>
  <si>
    <t>PALMA MONTECHIARO</t>
  </si>
  <si>
    <t xml:space="preserve">AUTOLINEE SCERRA MARIA &amp; C. s.n.c.  </t>
  </si>
  <si>
    <t>RIBERA</t>
  </si>
  <si>
    <t>C.A.R. - COOPERATIVA AUTOTRASPORTI RIBERESI A R.L.</t>
  </si>
  <si>
    <t>CATTOLICA ERACLEA</t>
  </si>
  <si>
    <t>CACCIATORE ANSELMO &amp; C. S.A.S.</t>
  </si>
  <si>
    <t>RAVANUSA</t>
  </si>
  <si>
    <t xml:space="preserve">COOPERATIVA IBLA TOUR A R.L. </t>
  </si>
  <si>
    <t>LICATA</t>
  </si>
  <si>
    <t xml:space="preserve">COOPERATIVA IBLA TOUR  A R.L. </t>
  </si>
  <si>
    <t>CANICATTI'</t>
  </si>
  <si>
    <t>LUPO BENITO AUTOSERVIZI S.N.C.</t>
  </si>
  <si>
    <t>LAMPEDUSA</t>
  </si>
  <si>
    <t xml:space="preserve">NUOVA  LAMPEDUSA SOC. COOP. A R.L. </t>
  </si>
  <si>
    <t>CAMMARATA</t>
  </si>
  <si>
    <t>PANEPINTO S.A.S. DI PANEPINTO ANTONIO &amp; C.</t>
  </si>
  <si>
    <t>SAN GIOVANNI GEMINI</t>
  </si>
  <si>
    <t>FAVARA</t>
  </si>
  <si>
    <t>AUTOLINEE F.LLI PATTI SRL</t>
  </si>
  <si>
    <t>SANTO STEFANO QUISQUINA</t>
  </si>
  <si>
    <t>PULEO RICCARDO</t>
  </si>
  <si>
    <t>PORTO EMPEDOCLE</t>
  </si>
  <si>
    <t>VI.FAN. S.N.C. DI SCIMECA FANNY &amp; C.</t>
  </si>
  <si>
    <t>IMPORTO ANNUO 2011</t>
  </si>
  <si>
    <t>IMPORTO ANNUO 2012 (comprensivo di ISTAT 2,7%)                                                        A</t>
  </si>
  <si>
    <t>IMPORTO 1^TRIMESTRALITA' 2012   (DDS 346/2012)                                           B</t>
  </si>
  <si>
    <r>
      <t xml:space="preserve">IMPORTO ANNUO 2012 (comprensivo di ISTAT 2,7%) RIDOTTO ex l.r. 27/2012- </t>
    </r>
    <r>
      <rPr>
        <b/>
        <sz val="12"/>
        <rFont val="Times New Roman"/>
        <family val="1"/>
      </rPr>
      <t xml:space="preserve">80%                                                       </t>
    </r>
    <r>
      <rPr>
        <sz val="12"/>
        <rFont val="Times New Roman"/>
        <family val="1"/>
      </rPr>
      <t xml:space="preserve"> E</t>
    </r>
  </si>
  <si>
    <t>CASTELTERMINI</t>
  </si>
  <si>
    <t>VINAN VIAGGI S.A.S.</t>
  </si>
  <si>
    <t>AGRIGENTO</t>
  </si>
  <si>
    <t>T.U.A. - TRASPORTI URBANI AGRIGENTO SRL</t>
  </si>
  <si>
    <t>CL</t>
  </si>
  <si>
    <t>MUSSOMELI</t>
  </si>
  <si>
    <t>A.T.M. - AZIENDA TRASPORTI DI MAIDA ANGELA &amp; C. S.A.S.</t>
  </si>
  <si>
    <t>SAN CATALDO</t>
  </si>
  <si>
    <t>BELVEDERE DI GIAMBRA GIUSEPPA &amp; C. S.A.S.</t>
  </si>
  <si>
    <t>BUTERA</t>
  </si>
  <si>
    <t xml:space="preserve">SAMEF s.r.l.  </t>
  </si>
  <si>
    <t>GELA</t>
  </si>
  <si>
    <t>S.A.L.E.S.  DI  SAVERIO  PINTAUDI</t>
  </si>
  <si>
    <t>CALTANISSETTA</t>
  </si>
  <si>
    <t>S.C.A.T. - SOCIETA' COOPERATIVA AUTO TRASPORTI A R. L.</t>
  </si>
  <si>
    <t>AZIENDA SICILIANA TRASPORTI S.P.A.</t>
  </si>
  <si>
    <t xml:space="preserve">CL </t>
  </si>
  <si>
    <t>MAZARINO</t>
  </si>
  <si>
    <t xml:space="preserve">SAVIT SCICHILONE S.R.L.  </t>
  </si>
  <si>
    <t>CT</t>
  </si>
  <si>
    <t xml:space="preserve">CATANIA </t>
  </si>
  <si>
    <t>AZIENDA METROPOLITANATRASPORTI -AMT-SPA</t>
  </si>
  <si>
    <t>MILITELLO VAL DI CATANIA</t>
  </si>
  <si>
    <t>DU.CA. DI CATANIA CONCETTA &amp; C. S.N.C.</t>
  </si>
  <si>
    <t>NICOSIA</t>
  </si>
  <si>
    <t>I.S.E.A. - IMPRESA SAGGIO ESERCIZI AUTOLINEE - S.R.L.</t>
  </si>
  <si>
    <t>CASTEL DI IUDICA</t>
  </si>
  <si>
    <t>PENNISI ALFIO</t>
  </si>
  <si>
    <t>ACIREALE</t>
  </si>
  <si>
    <t>ZAPPALA' &amp; TORRISI S.R.L.</t>
  </si>
  <si>
    <t>SANTA VENERINA</t>
  </si>
  <si>
    <t>CALTAGIRONE</t>
  </si>
  <si>
    <t>PATERNO'</t>
  </si>
  <si>
    <t>IMPORTO 1^TRIMESTRALITA' 2012   DDS 346/2012                                                     B</t>
  </si>
  <si>
    <t>EN</t>
  </si>
  <si>
    <t>LEONFORTE</t>
  </si>
  <si>
    <t>AUTOSERVIZI  SCARDILLA DI SCARDILLA ANGELO e C. S.N.C..</t>
  </si>
  <si>
    <t>AUTOLINEE CIPOLLA DI CIPOLLA ANTONINO &amp; C. - S.A.S.</t>
  </si>
  <si>
    <t>ASSORO</t>
  </si>
  <si>
    <t>AUTOSERVIZI F.LLI GUARRERA di Guarrera F. Paolo &amp; C. S.A.S.</t>
  </si>
  <si>
    <t>PIAZZA ARMERINA</t>
  </si>
  <si>
    <t>BARRAFRANCA</t>
  </si>
  <si>
    <t>S.A.B. S.N.C.- SOCIETA' AUTOSERVIZI BARRESI di Gueli A. &amp; C.</t>
  </si>
  <si>
    <t>ENNA</t>
  </si>
  <si>
    <t>S.A.I.S. AUTOLINEE S.p.a.</t>
  </si>
  <si>
    <t>ME</t>
  </si>
  <si>
    <t>GALATI MAMERTINO</t>
  </si>
  <si>
    <t>AUT.ZI EMANUELE ANTONINO S.N.C. DI EMANUELE TERESINA &amp; C.</t>
  </si>
  <si>
    <t>GIOIOSA MAREA</t>
  </si>
  <si>
    <t>AUTOLINEE MAGISTRO SRL</t>
  </si>
  <si>
    <t>MONTALBANO ELICONA</t>
  </si>
  <si>
    <t>PIRAINO</t>
  </si>
  <si>
    <t>SANT'ANGELO DI BROLO</t>
  </si>
  <si>
    <t>AUTOLINEE PRINCIOTTO di Princiotto Febronia</t>
  </si>
  <si>
    <t>LIBRIZZI</t>
  </si>
  <si>
    <t>TORTORICI</t>
  </si>
  <si>
    <t>BEVACQUA E VITANZA S.N.C.DI BEVACQUA S.RE,VITANZA ANT.NO &amp; C.</t>
  </si>
  <si>
    <t>SPADAFORA</t>
  </si>
  <si>
    <t>COIRO SANTI</t>
  </si>
  <si>
    <t xml:space="preserve">CAPO D'ORLANDO </t>
  </si>
  <si>
    <t>CAPO VERDE SOC. COOP. ARL</t>
  </si>
  <si>
    <t>NASO</t>
  </si>
  <si>
    <t>MANFRE' ANTONINO</t>
  </si>
  <si>
    <t>PATTI</t>
  </si>
  <si>
    <t>SARRI FRANCESCO PAOLO</t>
  </si>
  <si>
    <t>SANT'AGATA MILITELLO</t>
  </si>
  <si>
    <t>SBERNA VIAGGI s.r.l.</t>
  </si>
  <si>
    <t>LIPARI</t>
  </si>
  <si>
    <t>URSO GUGLIELMO S.R.L.</t>
  </si>
  <si>
    <t>VULCANIA TOUR di Scaffidi Tindaro &amp; C. s.n.c.</t>
  </si>
  <si>
    <r>
      <t xml:space="preserve">IMPORTO ANNUO 2012 (comprensivo di ISTAT 2,7%) RIDOTTO ex l.r. 27/2012- </t>
    </r>
    <r>
      <rPr>
        <b/>
        <sz val="12"/>
        <rFont val="Times New Roman"/>
        <family val="1"/>
      </rPr>
      <t xml:space="preserve">80%                                                     </t>
    </r>
    <r>
      <rPr>
        <sz val="12"/>
        <rFont val="Times New Roman"/>
        <family val="1"/>
      </rPr>
      <t xml:space="preserve"> E</t>
    </r>
  </si>
  <si>
    <t>LONGI</t>
  </si>
  <si>
    <t xml:space="preserve">F.lli VALENTI  s.a.s. DI VALENTI LUIGI &amp; C. </t>
  </si>
  <si>
    <t>BARCELLONA POZZO DI GOTTO</t>
  </si>
  <si>
    <t>MILAZZO</t>
  </si>
  <si>
    <t>PA</t>
  </si>
  <si>
    <t>PALERMO</t>
  </si>
  <si>
    <t>A.M.A.T. PALERMO S.P.A.</t>
  </si>
  <si>
    <t>CORLEONE</t>
  </si>
  <si>
    <t>AUTOSERVIZI DI MICELI S.R.L.</t>
  </si>
  <si>
    <t>MONREALE</t>
  </si>
  <si>
    <t>GIORDANO AUTOLINEE S.R.L.</t>
  </si>
  <si>
    <t>GANGI</t>
  </si>
  <si>
    <t>MIGLIAZZO MICHELE</t>
  </si>
  <si>
    <t>TERMINI IMERESE</t>
  </si>
  <si>
    <t>NANCINI &amp; SASO DI NANCINI PIETRO S.N.C.</t>
  </si>
  <si>
    <t>PETRALIA SOPRANA</t>
  </si>
  <si>
    <t xml:space="preserve">PIAZZA SALVATORE                               </t>
  </si>
  <si>
    <t>CEFALU'</t>
  </si>
  <si>
    <t>SOMMATINESE VIAGGI DI VILARDO SEBASTIANO S.N.C.</t>
  </si>
  <si>
    <t>CONTESSA ENTELLINA</t>
  </si>
  <si>
    <t>STASSI SAVERIO &amp; C. S.N.C.</t>
  </si>
  <si>
    <t>CARINI</t>
  </si>
  <si>
    <t>AUTOSERVIZI TAORMINA S.R.L.</t>
  </si>
  <si>
    <t>RG</t>
  </si>
  <si>
    <t>CHIARAMONTE GULFI</t>
  </si>
  <si>
    <t>SCICLI</t>
  </si>
  <si>
    <t>MODICA</t>
  </si>
  <si>
    <t>RAGUSA</t>
  </si>
  <si>
    <t>VITTORIA</t>
  </si>
  <si>
    <t>AUTOLINEE F.LLI GIAMPORCARO - S.R.L.</t>
  </si>
  <si>
    <t>ISPICA</t>
  </si>
  <si>
    <t>COOPERATIVA ISPICA VIVA A R.L.</t>
  </si>
  <si>
    <t xml:space="preserve"> ACATE</t>
  </si>
  <si>
    <t>MERCORILLO GIACOMO FRANCESCO</t>
  </si>
  <si>
    <t>SR</t>
  </si>
  <si>
    <t>CARLENTINI</t>
  </si>
  <si>
    <t>LENTINI</t>
  </si>
  <si>
    <t>AUGUSTA</t>
  </si>
  <si>
    <t>SIRACUSA</t>
  </si>
  <si>
    <t>NOTO</t>
  </si>
  <si>
    <t>CARUSO MIDOLO PAOLO  &amp; C. s.a.s.</t>
  </si>
  <si>
    <t>TP</t>
  </si>
  <si>
    <t>SALEMI</t>
  </si>
  <si>
    <t>PANTELLERIA</t>
  </si>
  <si>
    <t>ACP - AUTOSERVIZI COMUNALI PANTELLERIA S.R.L.</t>
  </si>
  <si>
    <t>PARTANNA</t>
  </si>
  <si>
    <t>PARTANNA AUTOTRASPORTI - SOC. COOP.VA A R.L.</t>
  </si>
  <si>
    <t xml:space="preserve">CASTELLAMMARE DEL GOLFO (A.E.) </t>
  </si>
  <si>
    <t>RUSSO AUTOSERVIZI S.R.L.</t>
  </si>
  <si>
    <t>TRAPANI</t>
  </si>
  <si>
    <t xml:space="preserve">A.T.M. TRAPANI S.P.A. </t>
  </si>
  <si>
    <t>CASTELVETRANO</t>
  </si>
  <si>
    <t>SALEMI AUTOSERVIZI S.R.L.</t>
  </si>
  <si>
    <t>MARSALA</t>
  </si>
  <si>
    <t>FAVIGNANA</t>
  </si>
  <si>
    <t xml:space="preserve">TARANTOLA BUS S.R.L. </t>
  </si>
  <si>
    <t xml:space="preserve">TOTALE </t>
  </si>
  <si>
    <t xml:space="preserve">TOTALE DA IMPEGNARE  3^ TRIM. + 4^TRIM. + SALDO  </t>
  </si>
  <si>
    <t xml:space="preserve">                                                                                   </t>
  </si>
  <si>
    <t>L'importo della 1^ trimestralità per l'A.M.T. Spa di Catania è inserita per motivi di calcolo.</t>
  </si>
  <si>
    <t>L'importo annuo 2012 ridotto del quinto d'obbligo per l'A.M.T. Spa di Catania è stato calcolato con riferimento al periodo 12 maggio-31 dicembre (234gg.).</t>
  </si>
  <si>
    <t>F.to  Il Dirigente del Servizio</t>
  </si>
  <si>
    <t xml:space="preserve">            Vincenzo Pacetto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</si>
</sst>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#.00"/>
    <numFmt numFmtId="167" formatCode="#,##0.000"/>
  </numFmts>
  <fonts count="11"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textRotation="90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justify" vertical="center" wrapText="1"/>
    </xf>
    <xf numFmtId="164" fontId="2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horizontal="justify" vertical="center"/>
    </xf>
    <xf numFmtId="164" fontId="4" fillId="0" borderId="1" xfId="0" applyFont="1" applyBorder="1" applyAlignment="1">
      <alignment horizontal="justify"/>
    </xf>
    <xf numFmtId="164" fontId="4" fillId="0" borderId="1" xfId="0" applyFont="1" applyBorder="1" applyAlignment="1">
      <alignment horizontal="justify" vertical="center"/>
    </xf>
    <xf numFmtId="164" fontId="0" fillId="0" borderId="0" xfId="0" applyAlignment="1">
      <alignment horizontal="justify"/>
    </xf>
    <xf numFmtId="164" fontId="3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4" fontId="6" fillId="0" borderId="1" xfId="0" applyFont="1" applyFill="1" applyBorder="1" applyAlignment="1">
      <alignment horizontal="justify" vertical="center" wrapText="1"/>
    </xf>
    <xf numFmtId="167" fontId="5" fillId="0" borderId="1" xfId="0" applyNumberFormat="1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164" fontId="0" fillId="0" borderId="0" xfId="0" applyFont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justify"/>
    </xf>
    <xf numFmtId="166" fontId="7" fillId="0" borderId="1" xfId="0" applyNumberFormat="1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justify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D25">
      <selection activeCell="H36" sqref="H36"/>
    </sheetView>
  </sheetViews>
  <sheetFormatPr defaultColWidth="12.57421875" defaultRowHeight="12.75"/>
  <cols>
    <col min="1" max="1" width="4.421875" style="0" customWidth="1"/>
    <col min="2" max="2" width="3.57421875" style="0" customWidth="1"/>
    <col min="3" max="3" width="22.140625" style="0" customWidth="1"/>
    <col min="4" max="4" width="26.140625" style="0" customWidth="1"/>
    <col min="5" max="5" width="14.421875" style="0" customWidth="1"/>
    <col min="6" max="6" width="15.421875" style="0" customWidth="1"/>
    <col min="7" max="7" width="14.28125" style="0" customWidth="1"/>
    <col min="8" max="8" width="14.8515625" style="0" customWidth="1"/>
    <col min="9" max="9" width="14.421875" style="0" customWidth="1"/>
    <col min="10" max="10" width="17.8515625" style="0" customWidth="1"/>
    <col min="11" max="11" width="15.57421875" style="0" customWidth="1"/>
    <col min="12" max="13" width="15.421875" style="0" customWidth="1"/>
    <col min="14" max="14" width="16.00390625" style="0" customWidth="1"/>
    <col min="15" max="15" width="16.57421875" style="0" customWidth="1"/>
    <col min="16" max="16" width="16.00390625" style="0" customWidth="1"/>
    <col min="17" max="18" width="15.421875" style="0" customWidth="1"/>
    <col min="19" max="19" width="18.8515625" style="0" customWidth="1"/>
    <col min="20" max="21" width="15.421875" style="0" customWidth="1"/>
    <col min="22" max="16384" width="11.57421875" style="0" customWidth="1"/>
  </cols>
  <sheetData>
    <row r="1" spans="1:16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13.25" customHeight="1">
      <c r="A3" s="2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6" t="s">
        <v>12</v>
      </c>
      <c r="L3" s="4" t="s">
        <v>13</v>
      </c>
      <c r="M3" s="7" t="s">
        <v>14</v>
      </c>
      <c r="N3" s="8" t="s">
        <v>15</v>
      </c>
      <c r="O3" s="8" t="s">
        <v>16</v>
      </c>
      <c r="P3" s="9" t="s">
        <v>17</v>
      </c>
      <c r="Q3" s="10"/>
    </row>
    <row r="4" spans="1:16" ht="38.25" customHeight="1">
      <c r="A4" s="11" t="s">
        <v>18</v>
      </c>
      <c r="B4" s="11">
        <v>1</v>
      </c>
      <c r="C4" s="12" t="s">
        <v>19</v>
      </c>
      <c r="D4" s="13" t="s">
        <v>20</v>
      </c>
      <c r="E4" s="14">
        <v>412039.221906623</v>
      </c>
      <c r="F4" s="14">
        <f aca="true" t="shared" si="0" ref="F4:F20">E4*1.027</f>
        <v>423164.28089810174</v>
      </c>
      <c r="G4" s="14">
        <f aca="true" t="shared" si="1" ref="G4:G20">F4*0.96/4</f>
        <v>101559.42741554441</v>
      </c>
      <c r="H4" s="14">
        <f aca="true" t="shared" si="2" ref="H4:H20">G4/3</f>
        <v>33853.142471848136</v>
      </c>
      <c r="I4" s="14">
        <f aca="true" t="shared" si="3" ref="I4:I20">K4*11</f>
        <v>12209.330071814082</v>
      </c>
      <c r="J4" s="14">
        <f aca="true" t="shared" si="4" ref="J4:J20">F4*0.8</f>
        <v>338531.42471848143</v>
      </c>
      <c r="K4" s="14">
        <f aca="true" t="shared" si="5" ref="K4:K20">F4*0.96/366</f>
        <v>1109.9390974376438</v>
      </c>
      <c r="L4" s="14">
        <f aca="true" t="shared" si="6" ref="L4:L20">K4*50*0.73</f>
        <v>40512.777056474</v>
      </c>
      <c r="M4" s="14">
        <f aca="true" t="shared" si="7" ref="M4:M20">J4-(G4+H4+I4+L4)</f>
        <v>150396.74770280079</v>
      </c>
      <c r="N4" s="14">
        <f aca="true" t="shared" si="8" ref="N4:N20">(M4-P4)/2</f>
        <v>68427.74535703077</v>
      </c>
      <c r="O4" s="14">
        <f aca="true" t="shared" si="9" ref="O4:O20">(M4-P4)/2</f>
        <v>68427.74535703077</v>
      </c>
      <c r="P4" s="15">
        <f aca="true" t="shared" si="10" ref="P4:P20">J4*0.04</f>
        <v>13541.256988739258</v>
      </c>
    </row>
    <row r="5" spans="1:16" ht="38.25" customHeight="1">
      <c r="A5" s="11" t="s">
        <v>18</v>
      </c>
      <c r="B5" s="11">
        <f aca="true" t="shared" si="11" ref="B5:B20">B4+1</f>
        <v>2</v>
      </c>
      <c r="C5" s="12" t="s">
        <v>21</v>
      </c>
      <c r="D5" s="13" t="s">
        <v>20</v>
      </c>
      <c r="E5" s="14">
        <v>447702.502634171</v>
      </c>
      <c r="F5" s="14">
        <f t="shared" si="0"/>
        <v>459790.47020529356</v>
      </c>
      <c r="G5" s="14">
        <f t="shared" si="1"/>
        <v>110349.71284927045</v>
      </c>
      <c r="H5" s="14">
        <f t="shared" si="2"/>
        <v>36783.23761642348</v>
      </c>
      <c r="I5" s="14">
        <f t="shared" si="3"/>
        <v>13266.085697726501</v>
      </c>
      <c r="J5" s="14">
        <f t="shared" si="4"/>
        <v>367832.3761642349</v>
      </c>
      <c r="K5" s="14">
        <f t="shared" si="5"/>
        <v>1206.0077907024092</v>
      </c>
      <c r="L5" s="14">
        <f t="shared" si="6"/>
        <v>44019.28436063794</v>
      </c>
      <c r="M5" s="14">
        <f t="shared" si="7"/>
        <v>163414.05564017652</v>
      </c>
      <c r="N5" s="14">
        <f t="shared" si="8"/>
        <v>74350.38029680356</v>
      </c>
      <c r="O5" s="14">
        <f t="shared" si="9"/>
        <v>74350.38029680356</v>
      </c>
      <c r="P5" s="15">
        <f t="shared" si="10"/>
        <v>14713.295046569396</v>
      </c>
    </row>
    <row r="6" spans="1:16" ht="40.5" customHeight="1">
      <c r="A6" s="11" t="s">
        <v>18</v>
      </c>
      <c r="B6" s="11">
        <f t="shared" si="11"/>
        <v>3</v>
      </c>
      <c r="C6" s="12" t="s">
        <v>22</v>
      </c>
      <c r="D6" s="13" t="s">
        <v>20</v>
      </c>
      <c r="E6" s="14">
        <v>138852.939960044</v>
      </c>
      <c r="F6" s="14">
        <f t="shared" si="0"/>
        <v>142601.96933896517</v>
      </c>
      <c r="G6" s="14">
        <f t="shared" si="1"/>
        <v>34224.47264135164</v>
      </c>
      <c r="H6" s="14">
        <f t="shared" si="2"/>
        <v>11408.157547117213</v>
      </c>
      <c r="I6" s="14">
        <f t="shared" si="3"/>
        <v>4114.417476009487</v>
      </c>
      <c r="J6" s="14">
        <f t="shared" si="4"/>
        <v>114081.57547117214</v>
      </c>
      <c r="K6" s="14">
        <f t="shared" si="5"/>
        <v>374.0379523644988</v>
      </c>
      <c r="L6" s="14">
        <f t="shared" si="6"/>
        <v>13652.385261304205</v>
      </c>
      <c r="M6" s="14">
        <f t="shared" si="7"/>
        <v>50682.1425453896</v>
      </c>
      <c r="N6" s="14">
        <f t="shared" si="8"/>
        <v>23059.43976327136</v>
      </c>
      <c r="O6" s="14">
        <f t="shared" si="9"/>
        <v>23059.43976327136</v>
      </c>
      <c r="P6" s="15">
        <f t="shared" si="10"/>
        <v>4563.263018846886</v>
      </c>
    </row>
    <row r="7" spans="1:16" ht="39.75" customHeight="1">
      <c r="A7" s="11" t="s">
        <v>18</v>
      </c>
      <c r="B7" s="11">
        <f t="shared" si="11"/>
        <v>4</v>
      </c>
      <c r="C7" s="12" t="s">
        <v>23</v>
      </c>
      <c r="D7" s="13" t="s">
        <v>20</v>
      </c>
      <c r="E7" s="14">
        <v>74569.0850850124</v>
      </c>
      <c r="F7" s="14">
        <f t="shared" si="0"/>
        <v>76582.45038230772</v>
      </c>
      <c r="G7" s="14">
        <f t="shared" si="1"/>
        <v>18379.788091753853</v>
      </c>
      <c r="H7" s="14">
        <f t="shared" si="2"/>
        <v>6126.596030584617</v>
      </c>
      <c r="I7" s="14">
        <f t="shared" si="3"/>
        <v>2209.592011030518</v>
      </c>
      <c r="J7" s="14">
        <f t="shared" si="4"/>
        <v>61265.96030584618</v>
      </c>
      <c r="K7" s="14">
        <f t="shared" si="5"/>
        <v>200.87200100277434</v>
      </c>
      <c r="L7" s="14">
        <f t="shared" si="6"/>
        <v>7331.828036601263</v>
      </c>
      <c r="M7" s="14">
        <f t="shared" si="7"/>
        <v>27218.156135875928</v>
      </c>
      <c r="N7" s="14">
        <f t="shared" si="8"/>
        <v>12383.758861821041</v>
      </c>
      <c r="O7" s="14">
        <f t="shared" si="9"/>
        <v>12383.758861821041</v>
      </c>
      <c r="P7" s="15">
        <f t="shared" si="10"/>
        <v>2450.6384122338472</v>
      </c>
    </row>
    <row r="8" spans="1:16" ht="33.75" customHeight="1">
      <c r="A8" s="11" t="s">
        <v>18</v>
      </c>
      <c r="B8" s="11">
        <f t="shared" si="11"/>
        <v>5</v>
      </c>
      <c r="C8" s="12" t="s">
        <v>24</v>
      </c>
      <c r="D8" s="13" t="s">
        <v>25</v>
      </c>
      <c r="E8" s="14">
        <v>697591.730017939</v>
      </c>
      <c r="F8" s="14">
        <f t="shared" si="0"/>
        <v>716426.7067284232</v>
      </c>
      <c r="G8" s="14">
        <f t="shared" si="1"/>
        <v>171942.40961482158</v>
      </c>
      <c r="H8" s="14">
        <f t="shared" si="2"/>
        <v>57314.13653827386</v>
      </c>
      <c r="I8" s="14">
        <f t="shared" si="3"/>
        <v>20670.672194131555</v>
      </c>
      <c r="J8" s="14">
        <f t="shared" si="4"/>
        <v>573141.3653827386</v>
      </c>
      <c r="K8" s="14">
        <f t="shared" si="5"/>
        <v>1879.1520176483232</v>
      </c>
      <c r="L8" s="14">
        <f t="shared" si="6"/>
        <v>68589.04864416379</v>
      </c>
      <c r="M8" s="14">
        <f t="shared" si="7"/>
        <v>254625.09839134786</v>
      </c>
      <c r="N8" s="14">
        <f t="shared" si="8"/>
        <v>115849.72188801915</v>
      </c>
      <c r="O8" s="14">
        <f t="shared" si="9"/>
        <v>115849.72188801915</v>
      </c>
      <c r="P8" s="15">
        <f t="shared" si="10"/>
        <v>22925.654615309548</v>
      </c>
    </row>
    <row r="9" spans="1:16" ht="33.75" customHeight="1">
      <c r="A9" s="11" t="s">
        <v>18</v>
      </c>
      <c r="B9" s="11">
        <f t="shared" si="11"/>
        <v>6</v>
      </c>
      <c r="C9" s="12" t="s">
        <v>26</v>
      </c>
      <c r="D9" s="13" t="s">
        <v>27</v>
      </c>
      <c r="E9" s="14">
        <v>110473.535451629</v>
      </c>
      <c r="F9" s="14">
        <f t="shared" si="0"/>
        <v>113456.32090882296</v>
      </c>
      <c r="G9" s="14">
        <f t="shared" si="1"/>
        <v>27229.51701811751</v>
      </c>
      <c r="H9" s="14">
        <f t="shared" si="2"/>
        <v>9076.505672705836</v>
      </c>
      <c r="I9" s="14">
        <f t="shared" si="3"/>
        <v>3273.4938491725966</v>
      </c>
      <c r="J9" s="14">
        <f t="shared" si="4"/>
        <v>90765.05672705837</v>
      </c>
      <c r="K9" s="14">
        <f t="shared" si="5"/>
        <v>297.5903499247815</v>
      </c>
      <c r="L9" s="14">
        <f t="shared" si="6"/>
        <v>10862.047772254524</v>
      </c>
      <c r="M9" s="14">
        <f t="shared" si="7"/>
        <v>40323.4924148079</v>
      </c>
      <c r="N9" s="14">
        <f t="shared" si="8"/>
        <v>18346.44507286278</v>
      </c>
      <c r="O9" s="14">
        <f t="shared" si="9"/>
        <v>18346.44507286278</v>
      </c>
      <c r="P9" s="15">
        <f t="shared" si="10"/>
        <v>3630.6022690823347</v>
      </c>
    </row>
    <row r="10" spans="1:16" ht="38.25">
      <c r="A10" s="11" t="s">
        <v>18</v>
      </c>
      <c r="B10" s="11">
        <f t="shared" si="11"/>
        <v>7</v>
      </c>
      <c r="C10" s="12" t="s">
        <v>28</v>
      </c>
      <c r="D10" s="13" t="s">
        <v>29</v>
      </c>
      <c r="E10" s="14">
        <v>570157.648626801</v>
      </c>
      <c r="F10" s="14">
        <f t="shared" si="0"/>
        <v>585551.9051397246</v>
      </c>
      <c r="G10" s="14">
        <f t="shared" si="1"/>
        <v>140532.4572335339</v>
      </c>
      <c r="H10" s="14">
        <f t="shared" si="2"/>
        <v>46844.152411177965</v>
      </c>
      <c r="I10" s="14">
        <f t="shared" si="3"/>
        <v>16894.612345015004</v>
      </c>
      <c r="J10" s="14">
        <f t="shared" si="4"/>
        <v>468441.5241117797</v>
      </c>
      <c r="K10" s="14">
        <f t="shared" si="5"/>
        <v>1535.8738495468185</v>
      </c>
      <c r="L10" s="14">
        <f t="shared" si="6"/>
        <v>56059.395508458874</v>
      </c>
      <c r="M10" s="14">
        <f t="shared" si="7"/>
        <v>208110.90661359395</v>
      </c>
      <c r="N10" s="14">
        <f t="shared" si="8"/>
        <v>94686.62282456137</v>
      </c>
      <c r="O10" s="14">
        <f t="shared" si="9"/>
        <v>94686.62282456137</v>
      </c>
      <c r="P10" s="15">
        <f t="shared" si="10"/>
        <v>18737.66096447119</v>
      </c>
    </row>
    <row r="11" spans="1:16" ht="30.75" customHeight="1">
      <c r="A11" s="11" t="s">
        <v>18</v>
      </c>
      <c r="B11" s="11">
        <f t="shared" si="11"/>
        <v>8</v>
      </c>
      <c r="C11" s="12" t="s">
        <v>30</v>
      </c>
      <c r="D11" s="13" t="s">
        <v>31</v>
      </c>
      <c r="E11" s="14">
        <v>8063.36628296909</v>
      </c>
      <c r="F11" s="14">
        <f t="shared" si="0"/>
        <v>8281.077172609255</v>
      </c>
      <c r="G11" s="14">
        <f t="shared" si="1"/>
        <v>1987.4585214262213</v>
      </c>
      <c r="H11" s="14">
        <f t="shared" si="2"/>
        <v>662.4861738087404</v>
      </c>
      <c r="I11" s="14">
        <f t="shared" si="3"/>
        <v>238.92943973429982</v>
      </c>
      <c r="J11" s="14">
        <f t="shared" si="4"/>
        <v>6624.861738087405</v>
      </c>
      <c r="K11" s="14">
        <f t="shared" si="5"/>
        <v>21.72085815766362</v>
      </c>
      <c r="L11" s="14">
        <f t="shared" si="6"/>
        <v>792.8113227547221</v>
      </c>
      <c r="M11" s="14">
        <f t="shared" si="7"/>
        <v>2943.176280363421</v>
      </c>
      <c r="N11" s="14">
        <f t="shared" si="8"/>
        <v>1339.0909054199624</v>
      </c>
      <c r="O11" s="14">
        <f t="shared" si="9"/>
        <v>1339.0909054199624</v>
      </c>
      <c r="P11" s="15">
        <f t="shared" si="10"/>
        <v>264.9944695234962</v>
      </c>
    </row>
    <row r="12" spans="1:16" ht="32.25" customHeight="1">
      <c r="A12" s="11" t="s">
        <v>18</v>
      </c>
      <c r="B12" s="11">
        <f t="shared" si="11"/>
        <v>9</v>
      </c>
      <c r="C12" s="12" t="s">
        <v>32</v>
      </c>
      <c r="D12" s="16" t="s">
        <v>33</v>
      </c>
      <c r="E12" s="14">
        <v>79025.4989401381</v>
      </c>
      <c r="F12" s="14">
        <f t="shared" si="0"/>
        <v>81159.18741152182</v>
      </c>
      <c r="G12" s="14">
        <f t="shared" si="1"/>
        <v>19478.204978765236</v>
      </c>
      <c r="H12" s="14">
        <f t="shared" si="2"/>
        <v>6492.734992921745</v>
      </c>
      <c r="I12" s="14">
        <f t="shared" si="3"/>
        <v>2341.642128594728</v>
      </c>
      <c r="J12" s="14">
        <f t="shared" si="4"/>
        <v>64927.34992921746</v>
      </c>
      <c r="K12" s="14">
        <f t="shared" si="5"/>
        <v>212.87655714497527</v>
      </c>
      <c r="L12" s="14">
        <f t="shared" si="6"/>
        <v>7769.994335791597</v>
      </c>
      <c r="M12" s="14">
        <f t="shared" si="7"/>
        <v>28844.773493144152</v>
      </c>
      <c r="N12" s="14">
        <f t="shared" si="8"/>
        <v>13123.839747987728</v>
      </c>
      <c r="O12" s="14">
        <f t="shared" si="9"/>
        <v>13123.839747987728</v>
      </c>
      <c r="P12" s="15">
        <f t="shared" si="10"/>
        <v>2597.0939971686985</v>
      </c>
    </row>
    <row r="13" spans="1:16" ht="30.75" customHeight="1">
      <c r="A13" s="11" t="s">
        <v>18</v>
      </c>
      <c r="B13" s="11">
        <f t="shared" si="11"/>
        <v>10</v>
      </c>
      <c r="C13" s="12" t="s">
        <v>34</v>
      </c>
      <c r="D13" s="13" t="s">
        <v>35</v>
      </c>
      <c r="E13" s="14">
        <v>415108.770282843</v>
      </c>
      <c r="F13" s="14">
        <f t="shared" si="0"/>
        <v>426316.7070804797</v>
      </c>
      <c r="G13" s="14">
        <f t="shared" si="1"/>
        <v>102316.00969931512</v>
      </c>
      <c r="H13" s="14">
        <f t="shared" si="2"/>
        <v>34105.336566438375</v>
      </c>
      <c r="I13" s="14">
        <f t="shared" si="3"/>
        <v>12300.285319043349</v>
      </c>
      <c r="J13" s="14">
        <f t="shared" si="4"/>
        <v>341053.3656643838</v>
      </c>
      <c r="K13" s="14">
        <f t="shared" si="5"/>
        <v>1118.207756276668</v>
      </c>
      <c r="L13" s="14">
        <f t="shared" si="6"/>
        <v>40814.58310409838</v>
      </c>
      <c r="M13" s="14">
        <f t="shared" si="7"/>
        <v>151517.15097548856</v>
      </c>
      <c r="N13" s="14">
        <f t="shared" si="8"/>
        <v>68937.5081744566</v>
      </c>
      <c r="O13" s="14">
        <f t="shared" si="9"/>
        <v>68937.5081744566</v>
      </c>
      <c r="P13" s="15">
        <f t="shared" si="10"/>
        <v>13642.134626575353</v>
      </c>
    </row>
    <row r="14" spans="1:16" ht="31.5" customHeight="1">
      <c r="A14" s="11" t="s">
        <v>18</v>
      </c>
      <c r="B14" s="11">
        <f t="shared" si="11"/>
        <v>11</v>
      </c>
      <c r="C14" s="12" t="s">
        <v>36</v>
      </c>
      <c r="D14" s="13" t="s">
        <v>37</v>
      </c>
      <c r="E14" s="14">
        <v>128274.292899746</v>
      </c>
      <c r="F14" s="14">
        <f t="shared" si="0"/>
        <v>131737.69880803913</v>
      </c>
      <c r="G14" s="14">
        <f t="shared" si="1"/>
        <v>31617.04771392939</v>
      </c>
      <c r="H14" s="14">
        <f t="shared" si="2"/>
        <v>10539.01590464313</v>
      </c>
      <c r="I14" s="14">
        <f t="shared" si="3"/>
        <v>3800.956555772932</v>
      </c>
      <c r="J14" s="14">
        <f t="shared" si="4"/>
        <v>105390.1590464313</v>
      </c>
      <c r="K14" s="14">
        <f t="shared" si="5"/>
        <v>345.54150507026657</v>
      </c>
      <c r="L14" s="14">
        <f t="shared" si="6"/>
        <v>12612.26493506473</v>
      </c>
      <c r="M14" s="14">
        <f t="shared" si="7"/>
        <v>46820.873937021126</v>
      </c>
      <c r="N14" s="14">
        <f t="shared" si="8"/>
        <v>21302.633787581937</v>
      </c>
      <c r="O14" s="14">
        <f t="shared" si="9"/>
        <v>21302.633787581937</v>
      </c>
      <c r="P14" s="15">
        <f t="shared" si="10"/>
        <v>4215.6063618572525</v>
      </c>
    </row>
    <row r="15" spans="1:16" ht="26.25" customHeight="1">
      <c r="A15" s="11" t="s">
        <v>18</v>
      </c>
      <c r="B15" s="11">
        <f t="shared" si="11"/>
        <v>12</v>
      </c>
      <c r="C15" s="12" t="s">
        <v>38</v>
      </c>
      <c r="D15" s="13" t="s">
        <v>39</v>
      </c>
      <c r="E15" s="14">
        <v>279795.502203494</v>
      </c>
      <c r="F15" s="14">
        <f t="shared" si="0"/>
        <v>287349.9807629883</v>
      </c>
      <c r="G15" s="14">
        <f t="shared" si="1"/>
        <v>68963.9953831172</v>
      </c>
      <c r="H15" s="14">
        <f t="shared" si="2"/>
        <v>22987.998461039067</v>
      </c>
      <c r="I15" s="14">
        <f t="shared" si="3"/>
        <v>8290.753543325565</v>
      </c>
      <c r="J15" s="14">
        <f t="shared" si="4"/>
        <v>229879.98461039067</v>
      </c>
      <c r="K15" s="14">
        <f t="shared" si="5"/>
        <v>753.7048675750514</v>
      </c>
      <c r="L15" s="14">
        <f t="shared" si="6"/>
        <v>27510.227666489372</v>
      </c>
      <c r="M15" s="14">
        <f t="shared" si="7"/>
        <v>102127.00955641946</v>
      </c>
      <c r="N15" s="14">
        <f t="shared" si="8"/>
        <v>46465.90508600192</v>
      </c>
      <c r="O15" s="14">
        <f t="shared" si="9"/>
        <v>46465.90508600192</v>
      </c>
      <c r="P15" s="15">
        <f t="shared" si="10"/>
        <v>9195.199384415628</v>
      </c>
    </row>
    <row r="16" spans="1:16" ht="28.5" customHeight="1">
      <c r="A16" s="11" t="s">
        <v>18</v>
      </c>
      <c r="B16" s="11">
        <f t="shared" si="11"/>
        <v>13</v>
      </c>
      <c r="C16" s="12" t="s">
        <v>40</v>
      </c>
      <c r="D16" s="13" t="s">
        <v>41</v>
      </c>
      <c r="E16" s="14">
        <v>70512.9513843079</v>
      </c>
      <c r="F16" s="14">
        <f t="shared" si="0"/>
        <v>72416.80107168421</v>
      </c>
      <c r="G16" s="14">
        <f t="shared" si="1"/>
        <v>17380.03225720421</v>
      </c>
      <c r="H16" s="14">
        <f t="shared" si="2"/>
        <v>5793.344085734737</v>
      </c>
      <c r="I16" s="14">
        <f t="shared" si="3"/>
        <v>2089.402785019085</v>
      </c>
      <c r="J16" s="14">
        <f t="shared" si="4"/>
        <v>57933.44085734737</v>
      </c>
      <c r="K16" s="14">
        <f t="shared" si="5"/>
        <v>189.94570772900775</v>
      </c>
      <c r="L16" s="14">
        <f t="shared" si="6"/>
        <v>6933.0183321087825</v>
      </c>
      <c r="M16" s="14">
        <f t="shared" si="7"/>
        <v>25737.643397280553</v>
      </c>
      <c r="N16" s="14">
        <f t="shared" si="8"/>
        <v>11710.15288149333</v>
      </c>
      <c r="O16" s="14">
        <f t="shared" si="9"/>
        <v>11710.15288149333</v>
      </c>
      <c r="P16" s="15">
        <f t="shared" si="10"/>
        <v>2317.337634293895</v>
      </c>
    </row>
    <row r="17" spans="1:16" ht="32.25" customHeight="1">
      <c r="A17" s="11" t="s">
        <v>18</v>
      </c>
      <c r="B17" s="11">
        <f t="shared" si="11"/>
        <v>14</v>
      </c>
      <c r="C17" s="12" t="s">
        <v>42</v>
      </c>
      <c r="D17" s="13" t="s">
        <v>41</v>
      </c>
      <c r="E17" s="14">
        <v>32217.1194662191</v>
      </c>
      <c r="F17" s="14">
        <f t="shared" si="0"/>
        <v>33086.981691807014</v>
      </c>
      <c r="G17" s="14">
        <f t="shared" si="1"/>
        <v>7940.875606033683</v>
      </c>
      <c r="H17" s="14">
        <f t="shared" si="2"/>
        <v>2646.958535344561</v>
      </c>
      <c r="I17" s="14">
        <f t="shared" si="3"/>
        <v>954.6407832390219</v>
      </c>
      <c r="J17" s="14">
        <f t="shared" si="4"/>
        <v>26469.58535344561</v>
      </c>
      <c r="K17" s="14">
        <f t="shared" si="5"/>
        <v>86.78552574900199</v>
      </c>
      <c r="L17" s="14">
        <f t="shared" si="6"/>
        <v>3167.6716898385725</v>
      </c>
      <c r="M17" s="14">
        <f t="shared" si="7"/>
        <v>11759.438738989773</v>
      </c>
      <c r="N17" s="14">
        <f t="shared" si="8"/>
        <v>5350.327662425974</v>
      </c>
      <c r="O17" s="14">
        <f t="shared" si="9"/>
        <v>5350.327662425974</v>
      </c>
      <c r="P17" s="15">
        <f t="shared" si="10"/>
        <v>1058.7834141378244</v>
      </c>
    </row>
    <row r="18" spans="1:16" ht="33.75" customHeight="1">
      <c r="A18" s="11" t="s">
        <v>18</v>
      </c>
      <c r="B18" s="11">
        <f t="shared" si="11"/>
        <v>15</v>
      </c>
      <c r="C18" s="12" t="s">
        <v>43</v>
      </c>
      <c r="D18" s="13" t="s">
        <v>44</v>
      </c>
      <c r="E18" s="14">
        <v>137313.770222745</v>
      </c>
      <c r="F18" s="14">
        <f t="shared" si="0"/>
        <v>141021.2420187591</v>
      </c>
      <c r="G18" s="14">
        <f t="shared" si="1"/>
        <v>33845.098084502184</v>
      </c>
      <c r="H18" s="14">
        <f t="shared" si="2"/>
        <v>11281.699361500729</v>
      </c>
      <c r="I18" s="14">
        <f t="shared" si="3"/>
        <v>4068.809605787148</v>
      </c>
      <c r="J18" s="14">
        <f t="shared" si="4"/>
        <v>112816.99361500729</v>
      </c>
      <c r="K18" s="14">
        <f t="shared" si="5"/>
        <v>369.8917823442862</v>
      </c>
      <c r="L18" s="14">
        <f t="shared" si="6"/>
        <v>13501.050055566446</v>
      </c>
      <c r="M18" s="14">
        <f t="shared" si="7"/>
        <v>50120.336507650776</v>
      </c>
      <c r="N18" s="14">
        <f t="shared" si="8"/>
        <v>22803.828381525243</v>
      </c>
      <c r="O18" s="14">
        <f t="shared" si="9"/>
        <v>22803.828381525243</v>
      </c>
      <c r="P18" s="15">
        <f t="shared" si="10"/>
        <v>4512.679744600292</v>
      </c>
    </row>
    <row r="19" spans="1:16" ht="34.5" customHeight="1">
      <c r="A19" s="11" t="s">
        <v>18</v>
      </c>
      <c r="B19" s="11">
        <f t="shared" si="11"/>
        <v>16</v>
      </c>
      <c r="C19" s="12" t="s">
        <v>45</v>
      </c>
      <c r="D19" s="13" t="s">
        <v>46</v>
      </c>
      <c r="E19" s="14">
        <v>41300.1669734357</v>
      </c>
      <c r="F19" s="14">
        <f t="shared" si="0"/>
        <v>42415.27148171846</v>
      </c>
      <c r="G19" s="14">
        <f t="shared" si="1"/>
        <v>10179.66515561243</v>
      </c>
      <c r="H19" s="14">
        <f t="shared" si="2"/>
        <v>3393.221718537477</v>
      </c>
      <c r="I19" s="14">
        <f t="shared" si="3"/>
        <v>1223.7848820954835</v>
      </c>
      <c r="J19" s="14">
        <f t="shared" si="4"/>
        <v>33932.21718537477</v>
      </c>
      <c r="K19" s="14">
        <f t="shared" si="5"/>
        <v>111.25317109958941</v>
      </c>
      <c r="L19" s="14">
        <f t="shared" si="6"/>
        <v>4060.7407451350136</v>
      </c>
      <c r="M19" s="14">
        <f t="shared" si="7"/>
        <v>15074.804683994364</v>
      </c>
      <c r="N19" s="14">
        <f t="shared" si="8"/>
        <v>6858.757998289686</v>
      </c>
      <c r="O19" s="14">
        <f t="shared" si="9"/>
        <v>6858.757998289686</v>
      </c>
      <c r="P19" s="15">
        <f t="shared" si="10"/>
        <v>1357.2886874149908</v>
      </c>
    </row>
    <row r="20" spans="1:16" ht="29.25" customHeight="1">
      <c r="A20" s="11" t="s">
        <v>18</v>
      </c>
      <c r="B20" s="11">
        <f t="shared" si="11"/>
        <v>17</v>
      </c>
      <c r="C20" s="12" t="s">
        <v>47</v>
      </c>
      <c r="D20" s="13" t="s">
        <v>48</v>
      </c>
      <c r="E20" s="14">
        <v>228178.611188989</v>
      </c>
      <c r="F20" s="14">
        <f t="shared" si="0"/>
        <v>234339.43369109166</v>
      </c>
      <c r="G20" s="14">
        <f t="shared" si="1"/>
        <v>56241.464085862</v>
      </c>
      <c r="H20" s="14">
        <f t="shared" si="2"/>
        <v>18747.154695287332</v>
      </c>
      <c r="I20" s="14">
        <f t="shared" si="3"/>
        <v>6761.268906497071</v>
      </c>
      <c r="J20" s="14">
        <f t="shared" si="4"/>
        <v>187471.54695287335</v>
      </c>
      <c r="K20" s="14">
        <f t="shared" si="5"/>
        <v>614.6608096815519</v>
      </c>
      <c r="L20" s="14">
        <f t="shared" si="6"/>
        <v>22435.119553376644</v>
      </c>
      <c r="M20" s="14">
        <f t="shared" si="7"/>
        <v>83286.5397118503</v>
      </c>
      <c r="N20" s="14">
        <f t="shared" si="8"/>
        <v>37893.83891686768</v>
      </c>
      <c r="O20" s="14">
        <f t="shared" si="9"/>
        <v>37893.83891686768</v>
      </c>
      <c r="P20" s="15">
        <f t="shared" si="10"/>
        <v>7498.861878114934</v>
      </c>
    </row>
    <row r="21" spans="1:16" ht="116.25" customHeight="1">
      <c r="A21" s="2" t="s">
        <v>2</v>
      </c>
      <c r="B21" s="2" t="s">
        <v>3</v>
      </c>
      <c r="C21" s="3" t="s">
        <v>4</v>
      </c>
      <c r="D21" s="4" t="s">
        <v>5</v>
      </c>
      <c r="E21" s="4" t="s">
        <v>49</v>
      </c>
      <c r="F21" s="4" t="s">
        <v>50</v>
      </c>
      <c r="G21" s="5" t="s">
        <v>51</v>
      </c>
      <c r="H21" s="6" t="s">
        <v>9</v>
      </c>
      <c r="I21" s="6" t="s">
        <v>10</v>
      </c>
      <c r="J21" s="5" t="s">
        <v>52</v>
      </c>
      <c r="K21" s="6" t="s">
        <v>12</v>
      </c>
      <c r="L21" s="4" t="s">
        <v>13</v>
      </c>
      <c r="M21" s="7" t="s">
        <v>14</v>
      </c>
      <c r="N21" s="8" t="s">
        <v>15</v>
      </c>
      <c r="O21" s="8" t="s">
        <v>16</v>
      </c>
      <c r="P21" s="9" t="s">
        <v>17</v>
      </c>
    </row>
    <row r="22" spans="1:16" ht="30.75" customHeight="1">
      <c r="A22" s="11" t="s">
        <v>18</v>
      </c>
      <c r="B22" s="11">
        <f>B20+1</f>
        <v>18</v>
      </c>
      <c r="C22" s="12" t="s">
        <v>53</v>
      </c>
      <c r="D22" s="13" t="s">
        <v>54</v>
      </c>
      <c r="E22" s="14">
        <v>54609.8696336579</v>
      </c>
      <c r="F22" s="14">
        <f aca="true" t="shared" si="12" ref="F22:F30">E22*1.027</f>
        <v>56084.33611376666</v>
      </c>
      <c r="G22" s="14">
        <f aca="true" t="shared" si="13" ref="G22:G30">F22*0.96/4</f>
        <v>13460.240667303997</v>
      </c>
      <c r="H22" s="14">
        <f aca="true" t="shared" si="14" ref="H22:H30">G22/3</f>
        <v>4486.746889101332</v>
      </c>
      <c r="I22" s="14">
        <f aca="true" t="shared" si="15" ref="I22:I30">K22*11</f>
        <v>1618.171009184087</v>
      </c>
      <c r="J22" s="14">
        <f aca="true" t="shared" si="16" ref="J22:J30">F22*0.8</f>
        <v>44867.468891013326</v>
      </c>
      <c r="K22" s="14">
        <f aca="true" t="shared" si="17" ref="K22:K39">F22*0.96/366</f>
        <v>147.10645538037156</v>
      </c>
      <c r="L22" s="14">
        <f aca="true" t="shared" si="18" ref="L22:L30">K22*50*0.73</f>
        <v>5369.385621383562</v>
      </c>
      <c r="M22" s="14">
        <f aca="true" t="shared" si="19" ref="M22:M39">J22-(G22+H22+I22+L22)</f>
        <v>19932.92470404035</v>
      </c>
      <c r="N22" s="14">
        <f aca="true" t="shared" si="20" ref="N22:N39">(M22-P22)/2</f>
        <v>9069.112974199908</v>
      </c>
      <c r="O22" s="14">
        <f aca="true" t="shared" si="21" ref="O22:O39">(M22-P22)/2</f>
        <v>9069.112974199908</v>
      </c>
      <c r="P22" s="15">
        <f aca="true" t="shared" si="22" ref="P22:P39">J22*0.04</f>
        <v>1794.6987556405331</v>
      </c>
    </row>
    <row r="23" spans="1:16" ht="29.25" customHeight="1">
      <c r="A23" s="11" t="s">
        <v>18</v>
      </c>
      <c r="B23" s="11">
        <f aca="true" t="shared" si="23" ref="B23:B30">B22+1</f>
        <v>19</v>
      </c>
      <c r="C23" s="12" t="s">
        <v>55</v>
      </c>
      <c r="D23" s="13" t="s">
        <v>56</v>
      </c>
      <c r="E23" s="14">
        <v>2964926.43463742</v>
      </c>
      <c r="F23" s="14">
        <f t="shared" si="12"/>
        <v>3044979.44837263</v>
      </c>
      <c r="G23" s="14">
        <f t="shared" si="13"/>
        <v>730795.0676094311</v>
      </c>
      <c r="H23" s="14">
        <f t="shared" si="14"/>
        <v>243598.35586981036</v>
      </c>
      <c r="I23" s="14">
        <f t="shared" si="15"/>
        <v>87855.14473993161</v>
      </c>
      <c r="J23" s="14">
        <f t="shared" si="16"/>
        <v>2435983.558698104</v>
      </c>
      <c r="K23" s="14">
        <f t="shared" si="17"/>
        <v>7986.831339993782</v>
      </c>
      <c r="L23" s="14">
        <f t="shared" si="18"/>
        <v>291519.34390977304</v>
      </c>
      <c r="M23" s="14">
        <f t="shared" si="19"/>
        <v>1082215.6465691582</v>
      </c>
      <c r="N23" s="14">
        <f t="shared" si="20"/>
        <v>492388.152110617</v>
      </c>
      <c r="O23" s="14">
        <f t="shared" si="21"/>
        <v>492388.152110617</v>
      </c>
      <c r="P23" s="15">
        <f t="shared" si="22"/>
        <v>97439.34234792418</v>
      </c>
    </row>
    <row r="24" spans="1:16" ht="38.25" customHeight="1">
      <c r="A24" s="11" t="s">
        <v>57</v>
      </c>
      <c r="B24" s="11">
        <f t="shared" si="23"/>
        <v>20</v>
      </c>
      <c r="C24" s="12" t="s">
        <v>58</v>
      </c>
      <c r="D24" s="13" t="s">
        <v>59</v>
      </c>
      <c r="E24" s="14">
        <v>77216.0916499705</v>
      </c>
      <c r="F24" s="14">
        <f t="shared" si="12"/>
        <v>79300.9261245197</v>
      </c>
      <c r="G24" s="14">
        <f t="shared" si="13"/>
        <v>19032.222269884725</v>
      </c>
      <c r="H24" s="14">
        <f t="shared" si="14"/>
        <v>6344.074089961575</v>
      </c>
      <c r="I24" s="14">
        <f t="shared" si="15"/>
        <v>2288.0267209697486</v>
      </c>
      <c r="J24" s="14">
        <f t="shared" si="16"/>
        <v>63440.74089961576</v>
      </c>
      <c r="K24" s="14">
        <f t="shared" si="17"/>
        <v>208.00242917906803</v>
      </c>
      <c r="L24" s="14">
        <f t="shared" si="18"/>
        <v>7592.088665035983</v>
      </c>
      <c r="M24" s="14">
        <f t="shared" si="19"/>
        <v>28184.329153763727</v>
      </c>
      <c r="N24" s="14">
        <f t="shared" si="20"/>
        <v>12823.349758889548</v>
      </c>
      <c r="O24" s="14">
        <f t="shared" si="21"/>
        <v>12823.349758889548</v>
      </c>
      <c r="P24" s="15">
        <f t="shared" si="22"/>
        <v>2537.6296359846306</v>
      </c>
    </row>
    <row r="25" spans="1:16" ht="28.5" customHeight="1">
      <c r="A25" s="11" t="s">
        <v>57</v>
      </c>
      <c r="B25" s="11">
        <f t="shared" si="23"/>
        <v>21</v>
      </c>
      <c r="C25" s="12" t="s">
        <v>60</v>
      </c>
      <c r="D25" s="13" t="s">
        <v>61</v>
      </c>
      <c r="E25" s="14">
        <v>153055.887164944</v>
      </c>
      <c r="F25" s="14">
        <f t="shared" si="12"/>
        <v>157188.39611839748</v>
      </c>
      <c r="G25" s="14">
        <f t="shared" si="13"/>
        <v>37725.21506841539</v>
      </c>
      <c r="H25" s="14">
        <f t="shared" si="14"/>
        <v>12575.071689471797</v>
      </c>
      <c r="I25" s="14">
        <f t="shared" si="15"/>
        <v>4535.27175685868</v>
      </c>
      <c r="J25" s="14">
        <f t="shared" si="16"/>
        <v>125750.71689471799</v>
      </c>
      <c r="K25" s="14">
        <f t="shared" si="17"/>
        <v>412.2974324416982</v>
      </c>
      <c r="L25" s="14">
        <f t="shared" si="18"/>
        <v>15048.856284121983</v>
      </c>
      <c r="M25" s="14">
        <f t="shared" si="19"/>
        <v>55866.30209585013</v>
      </c>
      <c r="N25" s="14">
        <f t="shared" si="20"/>
        <v>25418.136710030703</v>
      </c>
      <c r="O25" s="14">
        <f t="shared" si="21"/>
        <v>25418.136710030703</v>
      </c>
      <c r="P25" s="15">
        <f t="shared" si="22"/>
        <v>5030.02867578872</v>
      </c>
    </row>
    <row r="26" spans="1:16" ht="33.75" customHeight="1">
      <c r="A26" s="11" t="s">
        <v>57</v>
      </c>
      <c r="B26" s="11">
        <f t="shared" si="23"/>
        <v>22</v>
      </c>
      <c r="C26" s="12" t="s">
        <v>62</v>
      </c>
      <c r="D26" s="13" t="s">
        <v>63</v>
      </c>
      <c r="E26" s="14">
        <v>96134.539155096</v>
      </c>
      <c r="F26" s="14">
        <f t="shared" si="12"/>
        <v>98730.17171228358</v>
      </c>
      <c r="G26" s="14">
        <f t="shared" si="13"/>
        <v>23695.241210948057</v>
      </c>
      <c r="H26" s="14">
        <f t="shared" si="14"/>
        <v>7898.413736982686</v>
      </c>
      <c r="I26" s="14">
        <f t="shared" si="15"/>
        <v>2848.608233010149</v>
      </c>
      <c r="J26" s="14">
        <f t="shared" si="16"/>
        <v>78984.13736982687</v>
      </c>
      <c r="K26" s="14">
        <f t="shared" si="17"/>
        <v>258.96438481910445</v>
      </c>
      <c r="L26" s="14">
        <f t="shared" si="18"/>
        <v>9452.200045897313</v>
      </c>
      <c r="M26" s="14">
        <f t="shared" si="19"/>
        <v>35089.67414298867</v>
      </c>
      <c r="N26" s="14">
        <f t="shared" si="20"/>
        <v>15965.154324097797</v>
      </c>
      <c r="O26" s="14">
        <f t="shared" si="21"/>
        <v>15965.154324097797</v>
      </c>
      <c r="P26" s="15">
        <f t="shared" si="22"/>
        <v>3159.365494793075</v>
      </c>
    </row>
    <row r="27" spans="1:16" ht="37.5" customHeight="1">
      <c r="A27" s="11" t="s">
        <v>57</v>
      </c>
      <c r="B27" s="11">
        <f t="shared" si="23"/>
        <v>23</v>
      </c>
      <c r="C27" s="12" t="s">
        <v>64</v>
      </c>
      <c r="D27" s="13" t="s">
        <v>65</v>
      </c>
      <c r="E27" s="14">
        <v>236407.080535339</v>
      </c>
      <c r="F27" s="14">
        <f t="shared" si="12"/>
        <v>242790.07170979312</v>
      </c>
      <c r="G27" s="14">
        <f t="shared" si="13"/>
        <v>58269.61721035035</v>
      </c>
      <c r="H27" s="14">
        <f t="shared" si="14"/>
        <v>19423.20573678345</v>
      </c>
      <c r="I27" s="14">
        <f t="shared" si="15"/>
        <v>7005.090593594031</v>
      </c>
      <c r="J27" s="14">
        <f t="shared" si="16"/>
        <v>194232.0573678345</v>
      </c>
      <c r="K27" s="14">
        <f t="shared" si="17"/>
        <v>636.8264175994574</v>
      </c>
      <c r="L27" s="14">
        <f t="shared" si="18"/>
        <v>23244.164242380197</v>
      </c>
      <c r="M27" s="14">
        <f t="shared" si="19"/>
        <v>86289.97958472648</v>
      </c>
      <c r="N27" s="14">
        <f t="shared" si="20"/>
        <v>39260.34864500655</v>
      </c>
      <c r="O27" s="14">
        <f t="shared" si="21"/>
        <v>39260.34864500655</v>
      </c>
      <c r="P27" s="15">
        <f t="shared" si="22"/>
        <v>7769.28229471338</v>
      </c>
    </row>
    <row r="28" spans="1:16" ht="36.75" customHeight="1">
      <c r="A28" s="11" t="s">
        <v>57</v>
      </c>
      <c r="B28" s="11">
        <f t="shared" si="23"/>
        <v>24</v>
      </c>
      <c r="C28" s="12" t="s">
        <v>66</v>
      </c>
      <c r="D28" s="13" t="s">
        <v>67</v>
      </c>
      <c r="E28" s="14">
        <v>1105547.91006087</v>
      </c>
      <c r="F28" s="14">
        <f t="shared" si="12"/>
        <v>1135397.7036325133</v>
      </c>
      <c r="G28" s="14">
        <f t="shared" si="13"/>
        <v>272495.4488718032</v>
      </c>
      <c r="H28" s="14">
        <f t="shared" si="14"/>
        <v>90831.81629060105</v>
      </c>
      <c r="I28" s="14">
        <f t="shared" si="15"/>
        <v>32759.015711364318</v>
      </c>
      <c r="J28" s="14">
        <f t="shared" si="16"/>
        <v>908318.1629060106</v>
      </c>
      <c r="K28" s="14">
        <f t="shared" si="17"/>
        <v>2978.092337396756</v>
      </c>
      <c r="L28" s="14">
        <f t="shared" si="18"/>
        <v>108700.3703149816</v>
      </c>
      <c r="M28" s="14">
        <f t="shared" si="19"/>
        <v>403531.51171726047</v>
      </c>
      <c r="N28" s="14">
        <f t="shared" si="20"/>
        <v>183599.39260051</v>
      </c>
      <c r="O28" s="14">
        <f t="shared" si="21"/>
        <v>183599.39260051</v>
      </c>
      <c r="P28" s="15">
        <f t="shared" si="22"/>
        <v>36332.72651624043</v>
      </c>
    </row>
    <row r="29" spans="1:16" ht="30.75" customHeight="1">
      <c r="A29" s="11" t="s">
        <v>57</v>
      </c>
      <c r="B29" s="11">
        <f t="shared" si="23"/>
        <v>25</v>
      </c>
      <c r="C29" s="17" t="s">
        <v>64</v>
      </c>
      <c r="D29" s="13" t="s">
        <v>68</v>
      </c>
      <c r="E29" s="14">
        <v>1123620.75301765</v>
      </c>
      <c r="F29" s="14">
        <f t="shared" si="12"/>
        <v>1153958.5133491263</v>
      </c>
      <c r="G29" s="14">
        <f t="shared" si="13"/>
        <v>276950.0432037903</v>
      </c>
      <c r="H29" s="14">
        <f t="shared" si="14"/>
        <v>92316.68106793011</v>
      </c>
      <c r="I29" s="14">
        <f t="shared" si="15"/>
        <v>33294.54071302397</v>
      </c>
      <c r="J29" s="14">
        <f t="shared" si="16"/>
        <v>923166.8106793012</v>
      </c>
      <c r="K29" s="14">
        <f t="shared" si="17"/>
        <v>3026.7764284567247</v>
      </c>
      <c r="L29" s="14">
        <f t="shared" si="18"/>
        <v>110477.33963867046</v>
      </c>
      <c r="M29" s="14">
        <f t="shared" si="19"/>
        <v>410128.2060558863</v>
      </c>
      <c r="N29" s="14">
        <f t="shared" si="20"/>
        <v>186600.76681435714</v>
      </c>
      <c r="O29" s="14">
        <f t="shared" si="21"/>
        <v>186600.76681435714</v>
      </c>
      <c r="P29" s="15">
        <f t="shared" si="22"/>
        <v>36926.672427172045</v>
      </c>
    </row>
    <row r="30" spans="1:16" ht="33.75" customHeight="1">
      <c r="A30" s="11" t="s">
        <v>69</v>
      </c>
      <c r="B30" s="11">
        <f t="shared" si="23"/>
        <v>26</v>
      </c>
      <c r="C30" s="12" t="s">
        <v>70</v>
      </c>
      <c r="D30" s="13" t="s">
        <v>71</v>
      </c>
      <c r="E30" s="14">
        <v>79106.3996059646</v>
      </c>
      <c r="F30" s="14">
        <f t="shared" si="12"/>
        <v>81242.27239532564</v>
      </c>
      <c r="G30" s="14">
        <f t="shared" si="13"/>
        <v>19498.145374878153</v>
      </c>
      <c r="H30" s="14">
        <f t="shared" si="14"/>
        <v>6499.381791626051</v>
      </c>
      <c r="I30" s="14">
        <f t="shared" si="15"/>
        <v>2344.0393346848055</v>
      </c>
      <c r="J30" s="14">
        <f t="shared" si="16"/>
        <v>64993.81791626051</v>
      </c>
      <c r="K30" s="14">
        <f t="shared" si="17"/>
        <v>213.09448497134593</v>
      </c>
      <c r="L30" s="14">
        <f t="shared" si="18"/>
        <v>7777.9487014541255</v>
      </c>
      <c r="M30" s="14">
        <f t="shared" si="19"/>
        <v>28874.30271361737</v>
      </c>
      <c r="N30" s="14">
        <f t="shared" si="20"/>
        <v>13137.274998483474</v>
      </c>
      <c r="O30" s="14">
        <f t="shared" si="21"/>
        <v>13137.274998483474</v>
      </c>
      <c r="P30" s="15">
        <f t="shared" si="22"/>
        <v>2599.7527166504206</v>
      </c>
    </row>
    <row r="31" spans="1:16" ht="40.5" customHeight="1">
      <c r="A31" s="11" t="s">
        <v>72</v>
      </c>
      <c r="B31" s="11">
        <v>27</v>
      </c>
      <c r="C31" s="12" t="s">
        <v>73</v>
      </c>
      <c r="D31" s="18" t="s">
        <v>74</v>
      </c>
      <c r="E31" s="19">
        <v>0</v>
      </c>
      <c r="F31" s="20">
        <v>28009192.26</v>
      </c>
      <c r="G31" s="19">
        <v>0</v>
      </c>
      <c r="H31" s="19">
        <v>0</v>
      </c>
      <c r="I31" s="19">
        <v>0</v>
      </c>
      <c r="J31" s="20">
        <f>(F31*0.8)/366*234</f>
        <v>14326013.090360656</v>
      </c>
      <c r="K31" s="14">
        <f t="shared" si="17"/>
        <v>73466.73379672131</v>
      </c>
      <c r="L31" s="14">
        <v>3351919.73</v>
      </c>
      <c r="M31" s="20">
        <f t="shared" si="19"/>
        <v>10974093.360360656</v>
      </c>
      <c r="N31" s="14">
        <f t="shared" si="20"/>
        <v>5200526.418373114</v>
      </c>
      <c r="O31" s="14">
        <f t="shared" si="21"/>
        <v>5200526.418373114</v>
      </c>
      <c r="P31" s="15">
        <f t="shared" si="22"/>
        <v>573040.5236144263</v>
      </c>
    </row>
    <row r="32" spans="1:17" ht="33.75" customHeight="1">
      <c r="A32" s="11" t="s">
        <v>72</v>
      </c>
      <c r="B32" s="11">
        <v>28</v>
      </c>
      <c r="C32" s="12" t="s">
        <v>75</v>
      </c>
      <c r="D32" s="13" t="s">
        <v>76</v>
      </c>
      <c r="E32" s="14">
        <v>90064.6380809518</v>
      </c>
      <c r="F32" s="14">
        <f aca="true" t="shared" si="24" ref="F32:F39">E32*1.027</f>
        <v>92496.3833091375</v>
      </c>
      <c r="G32" s="14">
        <f aca="true" t="shared" si="25" ref="G32:G39">F32*0.96/4</f>
        <v>22199.131994192998</v>
      </c>
      <c r="H32" s="14">
        <f aca="true" t="shared" si="26" ref="H32:H39">G32/3</f>
        <v>7399.710664730999</v>
      </c>
      <c r="I32" s="14">
        <f aca="true" t="shared" si="27" ref="I32:I39">K32*11</f>
        <v>2668.748108591508</v>
      </c>
      <c r="J32" s="14">
        <f aca="true" t="shared" si="28" ref="J32:J39">F32*0.8</f>
        <v>73997.10664731</v>
      </c>
      <c r="K32" s="14">
        <f t="shared" si="17"/>
        <v>242.6134644174098</v>
      </c>
      <c r="L32" s="14">
        <f aca="true" t="shared" si="29" ref="L32:L39">K32*50*0.73</f>
        <v>8855.391451235459</v>
      </c>
      <c r="M32" s="14">
        <f t="shared" si="19"/>
        <v>32874.124428559044</v>
      </c>
      <c r="N32" s="14">
        <f t="shared" si="20"/>
        <v>14957.120081333322</v>
      </c>
      <c r="O32" s="14">
        <f t="shared" si="21"/>
        <v>14957.120081333322</v>
      </c>
      <c r="P32" s="15">
        <f t="shared" si="22"/>
        <v>2959.8842658924004</v>
      </c>
      <c r="Q32" s="21"/>
    </row>
    <row r="33" spans="1:16" ht="32.25" customHeight="1">
      <c r="A33" s="11" t="s">
        <v>72</v>
      </c>
      <c r="B33" s="11">
        <f aca="true" t="shared" si="30" ref="B33:B39">B32+1</f>
        <v>29</v>
      </c>
      <c r="C33" s="12" t="s">
        <v>77</v>
      </c>
      <c r="D33" s="13" t="s">
        <v>78</v>
      </c>
      <c r="E33" s="14">
        <v>125630.364993663</v>
      </c>
      <c r="F33" s="14">
        <f t="shared" si="24"/>
        <v>129022.38484849189</v>
      </c>
      <c r="G33" s="14">
        <f t="shared" si="25"/>
        <v>30965.372363638053</v>
      </c>
      <c r="H33" s="14">
        <f t="shared" si="26"/>
        <v>10321.79078787935</v>
      </c>
      <c r="I33" s="14">
        <f t="shared" si="27"/>
        <v>3722.613071038454</v>
      </c>
      <c r="J33" s="14">
        <f t="shared" si="28"/>
        <v>103217.90787879351</v>
      </c>
      <c r="K33" s="14">
        <f t="shared" si="17"/>
        <v>338.41937009440494</v>
      </c>
      <c r="L33" s="14">
        <f t="shared" si="29"/>
        <v>12352.30700844578</v>
      </c>
      <c r="M33" s="14">
        <f t="shared" si="19"/>
        <v>45855.82464779188</v>
      </c>
      <c r="N33" s="14">
        <f t="shared" si="20"/>
        <v>20863.55416632007</v>
      </c>
      <c r="O33" s="14">
        <f t="shared" si="21"/>
        <v>20863.55416632007</v>
      </c>
      <c r="P33" s="15">
        <f t="shared" si="22"/>
        <v>4128.716315151741</v>
      </c>
    </row>
    <row r="34" spans="1:16" ht="32.25" customHeight="1">
      <c r="A34" s="11" t="s">
        <v>72</v>
      </c>
      <c r="B34" s="11">
        <f t="shared" si="30"/>
        <v>30</v>
      </c>
      <c r="C34" s="22" t="s">
        <v>79</v>
      </c>
      <c r="D34" s="13" t="s">
        <v>80</v>
      </c>
      <c r="E34" s="14">
        <v>54170.1258634634</v>
      </c>
      <c r="F34" s="14">
        <f t="shared" si="24"/>
        <v>55632.7192617769</v>
      </c>
      <c r="G34" s="14">
        <f t="shared" si="25"/>
        <v>13351.852622826456</v>
      </c>
      <c r="H34" s="14">
        <f t="shared" si="26"/>
        <v>4450.617540942152</v>
      </c>
      <c r="I34" s="14">
        <f t="shared" si="27"/>
        <v>1605.1407524709402</v>
      </c>
      <c r="J34" s="14">
        <f t="shared" si="28"/>
        <v>44506.17540942153</v>
      </c>
      <c r="K34" s="14">
        <f t="shared" si="17"/>
        <v>145.92188658826728</v>
      </c>
      <c r="L34" s="14">
        <f t="shared" si="29"/>
        <v>5326.148860471755</v>
      </c>
      <c r="M34" s="14">
        <f t="shared" si="19"/>
        <v>19772.415632710225</v>
      </c>
      <c r="N34" s="14">
        <f t="shared" si="20"/>
        <v>8996.084308166683</v>
      </c>
      <c r="O34" s="14">
        <f t="shared" si="21"/>
        <v>8996.084308166683</v>
      </c>
      <c r="P34" s="15">
        <f t="shared" si="22"/>
        <v>1780.2470163768612</v>
      </c>
    </row>
    <row r="35" spans="1:16" ht="33.75" customHeight="1">
      <c r="A35" s="11" t="s">
        <v>72</v>
      </c>
      <c r="B35" s="11">
        <f t="shared" si="30"/>
        <v>31</v>
      </c>
      <c r="C35" s="12" t="s">
        <v>81</v>
      </c>
      <c r="D35" s="13" t="s">
        <v>82</v>
      </c>
      <c r="E35" s="14">
        <v>171047.980283573</v>
      </c>
      <c r="F35" s="14">
        <f t="shared" si="24"/>
        <v>175666.27575122946</v>
      </c>
      <c r="G35" s="14">
        <f t="shared" si="25"/>
        <v>42159.90618029507</v>
      </c>
      <c r="H35" s="14">
        <f t="shared" si="26"/>
        <v>14053.302060098356</v>
      </c>
      <c r="I35" s="14">
        <f t="shared" si="27"/>
        <v>5068.404021674817</v>
      </c>
      <c r="J35" s="14">
        <f t="shared" si="28"/>
        <v>140533.02060098358</v>
      </c>
      <c r="K35" s="14">
        <f t="shared" si="17"/>
        <v>460.7640019704379</v>
      </c>
      <c r="L35" s="14">
        <f t="shared" si="29"/>
        <v>16817.886071920984</v>
      </c>
      <c r="M35" s="14">
        <f t="shared" si="19"/>
        <v>62433.52226699435</v>
      </c>
      <c r="N35" s="14">
        <f t="shared" si="20"/>
        <v>28406.1007214775</v>
      </c>
      <c r="O35" s="14">
        <f t="shared" si="21"/>
        <v>28406.1007214775</v>
      </c>
      <c r="P35" s="15">
        <f t="shared" si="22"/>
        <v>5621.320824039343</v>
      </c>
    </row>
    <row r="36" spans="1:16" ht="28.5" customHeight="1">
      <c r="A36" s="11" t="s">
        <v>72</v>
      </c>
      <c r="B36" s="11">
        <f t="shared" si="30"/>
        <v>32</v>
      </c>
      <c r="C36" s="12" t="s">
        <v>83</v>
      </c>
      <c r="D36" s="13" t="s">
        <v>82</v>
      </c>
      <c r="E36" s="14">
        <v>1857.63919004658</v>
      </c>
      <c r="F36" s="14">
        <f t="shared" si="24"/>
        <v>1907.7954481778377</v>
      </c>
      <c r="G36" s="14">
        <f t="shared" si="25"/>
        <v>457.870907562681</v>
      </c>
      <c r="H36" s="14">
        <f t="shared" si="26"/>
        <v>152.623635854227</v>
      </c>
      <c r="I36" s="14">
        <f t="shared" si="27"/>
        <v>55.04458998021301</v>
      </c>
      <c r="J36" s="14">
        <f t="shared" si="28"/>
        <v>1526.2363585422702</v>
      </c>
      <c r="K36" s="14">
        <f t="shared" si="17"/>
        <v>5.004053634564819</v>
      </c>
      <c r="L36" s="14">
        <f t="shared" si="29"/>
        <v>182.64795766161592</v>
      </c>
      <c r="M36" s="14">
        <f t="shared" si="19"/>
        <v>678.0492674835333</v>
      </c>
      <c r="N36" s="14">
        <f t="shared" si="20"/>
        <v>308.49990657092127</v>
      </c>
      <c r="O36" s="14">
        <f t="shared" si="21"/>
        <v>308.49990657092127</v>
      </c>
      <c r="P36" s="15">
        <f t="shared" si="22"/>
        <v>61.04945434169081</v>
      </c>
    </row>
    <row r="37" spans="1:16" ht="30.75" customHeight="1">
      <c r="A37" s="11" t="s">
        <v>72</v>
      </c>
      <c r="B37" s="11">
        <f t="shared" si="30"/>
        <v>33</v>
      </c>
      <c r="C37" s="17" t="s">
        <v>81</v>
      </c>
      <c r="D37" s="13" t="s">
        <v>68</v>
      </c>
      <c r="E37" s="14">
        <v>634797.569602661</v>
      </c>
      <c r="F37" s="14">
        <f t="shared" si="24"/>
        <v>651937.1039819327</v>
      </c>
      <c r="G37" s="14">
        <f t="shared" si="25"/>
        <v>156464.90495566386</v>
      </c>
      <c r="H37" s="14">
        <f t="shared" si="26"/>
        <v>52154.968318554624</v>
      </c>
      <c r="I37" s="14">
        <f t="shared" si="27"/>
        <v>18809.988573904946</v>
      </c>
      <c r="J37" s="14">
        <f t="shared" si="28"/>
        <v>521549.6831855462</v>
      </c>
      <c r="K37" s="14">
        <f t="shared" si="17"/>
        <v>1709.998961264086</v>
      </c>
      <c r="L37" s="14">
        <f t="shared" si="29"/>
        <v>62414.96208613914</v>
      </c>
      <c r="M37" s="14">
        <f t="shared" si="19"/>
        <v>231704.85925128363</v>
      </c>
      <c r="N37" s="14">
        <f t="shared" si="20"/>
        <v>105421.4359619309</v>
      </c>
      <c r="O37" s="14">
        <f t="shared" si="21"/>
        <v>105421.4359619309</v>
      </c>
      <c r="P37" s="15">
        <f t="shared" si="22"/>
        <v>20861.987327421848</v>
      </c>
    </row>
    <row r="38" spans="1:16" ht="36.75" customHeight="1">
      <c r="A38" s="11" t="s">
        <v>72</v>
      </c>
      <c r="B38" s="11">
        <f t="shared" si="30"/>
        <v>34</v>
      </c>
      <c r="C38" s="17" t="s">
        <v>84</v>
      </c>
      <c r="D38" s="13" t="s">
        <v>68</v>
      </c>
      <c r="E38" s="14">
        <v>617942.224060528</v>
      </c>
      <c r="F38" s="14">
        <f t="shared" si="24"/>
        <v>634626.6641101622</v>
      </c>
      <c r="G38" s="14">
        <f t="shared" si="25"/>
        <v>152310.39938643892</v>
      </c>
      <c r="H38" s="14">
        <f t="shared" si="26"/>
        <v>50770.13312881297</v>
      </c>
      <c r="I38" s="14">
        <f t="shared" si="27"/>
        <v>18310.53981694894</v>
      </c>
      <c r="J38" s="14">
        <f t="shared" si="28"/>
        <v>507701.3312881298</v>
      </c>
      <c r="K38" s="14">
        <f t="shared" si="17"/>
        <v>1664.5945288135401</v>
      </c>
      <c r="L38" s="14">
        <f t="shared" si="29"/>
        <v>60757.70030169422</v>
      </c>
      <c r="M38" s="14">
        <f t="shared" si="19"/>
        <v>225552.55865423474</v>
      </c>
      <c r="N38" s="14">
        <f t="shared" si="20"/>
        <v>102622.25270135478</v>
      </c>
      <c r="O38" s="14">
        <f t="shared" si="21"/>
        <v>102622.25270135478</v>
      </c>
      <c r="P38" s="15">
        <f t="shared" si="22"/>
        <v>20308.05325152519</v>
      </c>
    </row>
    <row r="39" spans="1:16" ht="38.25" customHeight="1">
      <c r="A39" s="11" t="s">
        <v>72</v>
      </c>
      <c r="B39" s="11">
        <f t="shared" si="30"/>
        <v>35</v>
      </c>
      <c r="C39" s="17" t="s">
        <v>85</v>
      </c>
      <c r="D39" s="13" t="s">
        <v>68</v>
      </c>
      <c r="E39" s="14">
        <v>99864.824254445</v>
      </c>
      <c r="F39" s="14">
        <f t="shared" si="24"/>
        <v>102561.17450931501</v>
      </c>
      <c r="G39" s="14">
        <f t="shared" si="25"/>
        <v>24614.6818822356</v>
      </c>
      <c r="H39" s="14">
        <f t="shared" si="26"/>
        <v>8204.8939607452</v>
      </c>
      <c r="I39" s="14">
        <f t="shared" si="27"/>
        <v>2959.1420842031866</v>
      </c>
      <c r="J39" s="14">
        <f t="shared" si="28"/>
        <v>82048.93960745202</v>
      </c>
      <c r="K39" s="14">
        <f t="shared" si="17"/>
        <v>269.01291674574423</v>
      </c>
      <c r="L39" s="14">
        <f t="shared" si="29"/>
        <v>9818.971461219664</v>
      </c>
      <c r="M39" s="14">
        <f t="shared" si="19"/>
        <v>36451.25021904837</v>
      </c>
      <c r="N39" s="14">
        <f t="shared" si="20"/>
        <v>16584.646317375147</v>
      </c>
      <c r="O39" s="14">
        <f t="shared" si="21"/>
        <v>16584.646317375147</v>
      </c>
      <c r="P39" s="15">
        <f t="shared" si="22"/>
        <v>3281.9575842980807</v>
      </c>
    </row>
    <row r="40" spans="1:16" ht="107.25" customHeight="1">
      <c r="A40" s="2" t="s">
        <v>2</v>
      </c>
      <c r="B40" s="2" t="s">
        <v>3</v>
      </c>
      <c r="C40" s="3" t="s">
        <v>4</v>
      </c>
      <c r="D40" s="4" t="s">
        <v>5</v>
      </c>
      <c r="E40" s="4" t="s">
        <v>49</v>
      </c>
      <c r="F40" s="4" t="s">
        <v>50</v>
      </c>
      <c r="G40" s="4" t="s">
        <v>86</v>
      </c>
      <c r="H40" s="6" t="s">
        <v>9</v>
      </c>
      <c r="I40" s="6" t="s">
        <v>10</v>
      </c>
      <c r="J40" s="5" t="s">
        <v>52</v>
      </c>
      <c r="K40" s="6" t="s">
        <v>12</v>
      </c>
      <c r="L40" s="4" t="s">
        <v>13</v>
      </c>
      <c r="M40" s="7" t="s">
        <v>14</v>
      </c>
      <c r="N40" s="8" t="s">
        <v>15</v>
      </c>
      <c r="O40" s="8" t="s">
        <v>16</v>
      </c>
      <c r="P40" s="9" t="s">
        <v>17</v>
      </c>
    </row>
    <row r="41" spans="1:16" ht="36.75" customHeight="1">
      <c r="A41" s="11" t="s">
        <v>87</v>
      </c>
      <c r="B41" s="11">
        <v>36</v>
      </c>
      <c r="C41" s="22" t="s">
        <v>88</v>
      </c>
      <c r="D41" s="23" t="s">
        <v>89</v>
      </c>
      <c r="E41" s="24">
        <v>13839.3290904</v>
      </c>
      <c r="F41" s="14">
        <f aca="true" t="shared" si="31" ref="F41:F60">E41*1.027</f>
        <v>14212.9909758408</v>
      </c>
      <c r="G41" s="14">
        <f aca="true" t="shared" si="32" ref="G41:G60">F41*0.96/4</f>
        <v>3411.1178342017915</v>
      </c>
      <c r="H41" s="14">
        <f aca="true" t="shared" si="33" ref="H41:H60">G41/3</f>
        <v>1137.039278067264</v>
      </c>
      <c r="I41" s="14">
        <f aca="true" t="shared" si="34" ref="I41:I60">K41*11</f>
        <v>410.0797396308165</v>
      </c>
      <c r="J41" s="14">
        <f aca="true" t="shared" si="35" ref="J41:J60">F41*0.8</f>
        <v>11370.39278067264</v>
      </c>
      <c r="K41" s="14">
        <f aca="true" t="shared" si="36" ref="K41:K60">F41*0.96/366</f>
        <v>37.27997633007423</v>
      </c>
      <c r="L41" s="14">
        <f aca="true" t="shared" si="37" ref="L41:L60">K41*50*0.73</f>
        <v>1360.7191360477093</v>
      </c>
      <c r="M41" s="14">
        <f aca="true" t="shared" si="38" ref="M41:M60">J41-(G41+H41+I41+L41)</f>
        <v>5051.43679272506</v>
      </c>
      <c r="N41" s="14">
        <f aca="true" t="shared" si="39" ref="N41:N60">(M41-P41)/2</f>
        <v>2298.310540749077</v>
      </c>
      <c r="O41" s="14">
        <f aca="true" t="shared" si="40" ref="O41:O60">(M41-P41)/2</f>
        <v>2298.310540749077</v>
      </c>
      <c r="P41" s="15">
        <f aca="true" t="shared" si="41" ref="P41:P60">J41*0.04</f>
        <v>454.81571122690565</v>
      </c>
    </row>
    <row r="42" spans="1:16" ht="38.25">
      <c r="A42" s="11" t="s">
        <v>87</v>
      </c>
      <c r="B42" s="11">
        <v>37</v>
      </c>
      <c r="C42" s="12" t="s">
        <v>88</v>
      </c>
      <c r="D42" s="13" t="s">
        <v>90</v>
      </c>
      <c r="E42" s="14">
        <v>86325.1512263833</v>
      </c>
      <c r="F42" s="14">
        <f t="shared" si="31"/>
        <v>88655.93030949564</v>
      </c>
      <c r="G42" s="14">
        <f t="shared" si="32"/>
        <v>21277.423274278954</v>
      </c>
      <c r="H42" s="14">
        <f t="shared" si="33"/>
        <v>7092.474424759651</v>
      </c>
      <c r="I42" s="14">
        <f t="shared" si="34"/>
        <v>2557.941595814956</v>
      </c>
      <c r="J42" s="14">
        <f t="shared" si="35"/>
        <v>70924.74424759652</v>
      </c>
      <c r="K42" s="14">
        <f t="shared" si="36"/>
        <v>232.54014507408692</v>
      </c>
      <c r="L42" s="14">
        <f t="shared" si="37"/>
        <v>8487.715295204172</v>
      </c>
      <c r="M42" s="14">
        <f t="shared" si="38"/>
        <v>31509.189657538795</v>
      </c>
      <c r="N42" s="14">
        <f t="shared" si="39"/>
        <v>14336.099943817466</v>
      </c>
      <c r="O42" s="14">
        <f t="shared" si="40"/>
        <v>14336.099943817466</v>
      </c>
      <c r="P42" s="15">
        <f t="shared" si="41"/>
        <v>2836.989769903861</v>
      </c>
    </row>
    <row r="43" spans="1:16" ht="38.25">
      <c r="A43" s="11" t="s">
        <v>87</v>
      </c>
      <c r="B43" s="11">
        <f aca="true" t="shared" si="42" ref="B43:B60">B42+1</f>
        <v>38</v>
      </c>
      <c r="C43" s="12" t="s">
        <v>91</v>
      </c>
      <c r="D43" s="13" t="s">
        <v>92</v>
      </c>
      <c r="E43" s="14">
        <v>90568.3264451644</v>
      </c>
      <c r="F43" s="14">
        <f t="shared" si="31"/>
        <v>93013.67125918384</v>
      </c>
      <c r="G43" s="14">
        <f t="shared" si="32"/>
        <v>22323.28110220412</v>
      </c>
      <c r="H43" s="14">
        <f t="shared" si="33"/>
        <v>7441.0937007347065</v>
      </c>
      <c r="I43" s="14">
        <f t="shared" si="34"/>
        <v>2683.6731379698945</v>
      </c>
      <c r="J43" s="14">
        <f t="shared" si="35"/>
        <v>74410.93700734708</v>
      </c>
      <c r="K43" s="14">
        <f t="shared" si="36"/>
        <v>243.9702852699904</v>
      </c>
      <c r="L43" s="14">
        <f t="shared" si="37"/>
        <v>8904.915412354649</v>
      </c>
      <c r="M43" s="14">
        <f t="shared" si="38"/>
        <v>33057.97365408371</v>
      </c>
      <c r="N43" s="14">
        <f t="shared" si="39"/>
        <v>15040.768086894914</v>
      </c>
      <c r="O43" s="14">
        <f t="shared" si="40"/>
        <v>15040.768086894914</v>
      </c>
      <c r="P43" s="15">
        <f t="shared" si="41"/>
        <v>2976.4374802938833</v>
      </c>
    </row>
    <row r="44" spans="1:16" ht="30.75" customHeight="1">
      <c r="A44" s="11" t="s">
        <v>87</v>
      </c>
      <c r="B44" s="11">
        <f t="shared" si="42"/>
        <v>39</v>
      </c>
      <c r="C44" s="12" t="s">
        <v>93</v>
      </c>
      <c r="D44" s="13" t="s">
        <v>71</v>
      </c>
      <c r="E44" s="14">
        <v>249594.150161643</v>
      </c>
      <c r="F44" s="14">
        <f t="shared" si="31"/>
        <v>256333.19221600733</v>
      </c>
      <c r="G44" s="14">
        <f t="shared" si="32"/>
        <v>61519.96613184176</v>
      </c>
      <c r="H44" s="14">
        <f t="shared" si="33"/>
        <v>20506.655377280586</v>
      </c>
      <c r="I44" s="14">
        <f t="shared" si="34"/>
        <v>7395.842922953654</v>
      </c>
      <c r="J44" s="14">
        <f t="shared" si="35"/>
        <v>205066.55377280587</v>
      </c>
      <c r="K44" s="14">
        <f t="shared" si="36"/>
        <v>672.3493566321504</v>
      </c>
      <c r="L44" s="14">
        <f t="shared" si="37"/>
        <v>24540.751517073484</v>
      </c>
      <c r="M44" s="14">
        <f t="shared" si="38"/>
        <v>91103.33782365639</v>
      </c>
      <c r="N44" s="14">
        <f t="shared" si="39"/>
        <v>41450.33783637208</v>
      </c>
      <c r="O44" s="14">
        <f t="shared" si="40"/>
        <v>41450.33783637208</v>
      </c>
      <c r="P44" s="15">
        <f t="shared" si="41"/>
        <v>8202.662150912234</v>
      </c>
    </row>
    <row r="45" spans="1:16" ht="37.5" customHeight="1">
      <c r="A45" s="11" t="s">
        <v>87</v>
      </c>
      <c r="B45" s="11">
        <f t="shared" si="42"/>
        <v>40</v>
      </c>
      <c r="C45" s="12" t="s">
        <v>94</v>
      </c>
      <c r="D45" s="13" t="s">
        <v>95</v>
      </c>
      <c r="E45" s="14">
        <v>126786.156147593</v>
      </c>
      <c r="F45" s="14">
        <f t="shared" si="31"/>
        <v>130209.38236357801</v>
      </c>
      <c r="G45" s="14">
        <f t="shared" si="32"/>
        <v>31250.251767258724</v>
      </c>
      <c r="H45" s="14">
        <f t="shared" si="33"/>
        <v>10416.750589086241</v>
      </c>
      <c r="I45" s="14">
        <f t="shared" si="34"/>
        <v>3756.8608681950377</v>
      </c>
      <c r="J45" s="14">
        <f t="shared" si="35"/>
        <v>104167.50589086242</v>
      </c>
      <c r="K45" s="14">
        <f t="shared" si="36"/>
        <v>341.5328061995489</v>
      </c>
      <c r="L45" s="14">
        <f t="shared" si="37"/>
        <v>12465.947426283534</v>
      </c>
      <c r="M45" s="14">
        <f t="shared" si="38"/>
        <v>46277.695240038884</v>
      </c>
      <c r="N45" s="14">
        <f t="shared" si="39"/>
        <v>21055.497502202194</v>
      </c>
      <c r="O45" s="14">
        <f t="shared" si="40"/>
        <v>21055.497502202194</v>
      </c>
      <c r="P45" s="15">
        <f t="shared" si="41"/>
        <v>4166.7002356344965</v>
      </c>
    </row>
    <row r="46" spans="1:16" ht="35.25" customHeight="1">
      <c r="A46" s="11" t="s">
        <v>87</v>
      </c>
      <c r="B46" s="11">
        <f t="shared" si="42"/>
        <v>41</v>
      </c>
      <c r="C46" s="12" t="s">
        <v>96</v>
      </c>
      <c r="D46" s="13" t="s">
        <v>97</v>
      </c>
      <c r="E46" s="14">
        <v>956458.030093854</v>
      </c>
      <c r="F46" s="14">
        <f t="shared" si="31"/>
        <v>982282.3969063879</v>
      </c>
      <c r="G46" s="14">
        <f t="shared" si="32"/>
        <v>235747.7752575331</v>
      </c>
      <c r="H46" s="14">
        <f t="shared" si="33"/>
        <v>78582.59175251103</v>
      </c>
      <c r="I46" s="14">
        <f t="shared" si="34"/>
        <v>28341.262599266272</v>
      </c>
      <c r="J46" s="14">
        <f t="shared" si="35"/>
        <v>785825.9175251103</v>
      </c>
      <c r="K46" s="14">
        <f t="shared" si="36"/>
        <v>2576.478418115116</v>
      </c>
      <c r="L46" s="14">
        <f t="shared" si="37"/>
        <v>94041.46226120173</v>
      </c>
      <c r="M46" s="14">
        <f t="shared" si="38"/>
        <v>349112.8256545982</v>
      </c>
      <c r="N46" s="14">
        <f t="shared" si="39"/>
        <v>158839.89447679688</v>
      </c>
      <c r="O46" s="14">
        <f t="shared" si="40"/>
        <v>158839.89447679688</v>
      </c>
      <c r="P46" s="15">
        <f t="shared" si="41"/>
        <v>31433.036701004414</v>
      </c>
    </row>
    <row r="47" spans="1:16" ht="40.5" customHeight="1">
      <c r="A47" s="11" t="s">
        <v>98</v>
      </c>
      <c r="B47" s="11">
        <f t="shared" si="42"/>
        <v>42</v>
      </c>
      <c r="C47" s="12" t="s">
        <v>99</v>
      </c>
      <c r="D47" s="13" t="s">
        <v>100</v>
      </c>
      <c r="E47" s="14">
        <v>26184.6464680567</v>
      </c>
      <c r="F47" s="14">
        <f t="shared" si="31"/>
        <v>26891.63192269423</v>
      </c>
      <c r="G47" s="14">
        <f t="shared" si="32"/>
        <v>6453.991661446615</v>
      </c>
      <c r="H47" s="14">
        <f t="shared" si="33"/>
        <v>2151.330553815538</v>
      </c>
      <c r="I47" s="14">
        <f t="shared" si="34"/>
        <v>775.8897079334728</v>
      </c>
      <c r="J47" s="14">
        <f t="shared" si="35"/>
        <v>21513.305538155386</v>
      </c>
      <c r="K47" s="14">
        <f t="shared" si="36"/>
        <v>70.53542799395207</v>
      </c>
      <c r="L47" s="14">
        <f t="shared" si="37"/>
        <v>2574.5431217792507</v>
      </c>
      <c r="M47" s="14">
        <f t="shared" si="38"/>
        <v>9557.55049318051</v>
      </c>
      <c r="N47" s="14">
        <f t="shared" si="39"/>
        <v>4348.5091358271475</v>
      </c>
      <c r="O47" s="14">
        <f t="shared" si="40"/>
        <v>4348.5091358271475</v>
      </c>
      <c r="P47" s="15">
        <f t="shared" si="41"/>
        <v>860.5322215262155</v>
      </c>
    </row>
    <row r="48" spans="1:16" ht="28.5" customHeight="1">
      <c r="A48" s="11" t="s">
        <v>98</v>
      </c>
      <c r="B48" s="11">
        <f t="shared" si="42"/>
        <v>43</v>
      </c>
      <c r="C48" s="12" t="s">
        <v>101</v>
      </c>
      <c r="D48" s="13" t="s">
        <v>102</v>
      </c>
      <c r="E48" s="14">
        <v>47201.05726648</v>
      </c>
      <c r="F48" s="14">
        <f t="shared" si="31"/>
        <v>48475.48581267495</v>
      </c>
      <c r="G48" s="14">
        <f t="shared" si="32"/>
        <v>11634.116595041989</v>
      </c>
      <c r="H48" s="14">
        <f t="shared" si="33"/>
        <v>3878.038865013996</v>
      </c>
      <c r="I48" s="14">
        <f t="shared" si="34"/>
        <v>1398.636967709966</v>
      </c>
      <c r="J48" s="14">
        <f t="shared" si="35"/>
        <v>38780.38865013996</v>
      </c>
      <c r="K48" s="14">
        <f t="shared" si="36"/>
        <v>127.14881524636054</v>
      </c>
      <c r="L48" s="14">
        <f t="shared" si="37"/>
        <v>4640.931756492159</v>
      </c>
      <c r="M48" s="14">
        <f t="shared" si="38"/>
        <v>17228.66446588185</v>
      </c>
      <c r="N48" s="14">
        <f t="shared" si="39"/>
        <v>7838.7244599381265</v>
      </c>
      <c r="O48" s="14">
        <f t="shared" si="40"/>
        <v>7838.7244599381265</v>
      </c>
      <c r="P48" s="15">
        <f t="shared" si="41"/>
        <v>1551.2155460055985</v>
      </c>
    </row>
    <row r="49" spans="1:16" ht="28.5" customHeight="1">
      <c r="A49" s="11" t="s">
        <v>98</v>
      </c>
      <c r="B49" s="11">
        <f t="shared" si="42"/>
        <v>44</v>
      </c>
      <c r="C49" s="12" t="s">
        <v>103</v>
      </c>
      <c r="D49" s="13" t="s">
        <v>102</v>
      </c>
      <c r="E49" s="14">
        <v>40888.214785431</v>
      </c>
      <c r="F49" s="14">
        <f t="shared" si="31"/>
        <v>41992.19658463763</v>
      </c>
      <c r="G49" s="14">
        <f t="shared" si="32"/>
        <v>10078.127180313031</v>
      </c>
      <c r="H49" s="14">
        <f t="shared" si="33"/>
        <v>3359.3757267710102</v>
      </c>
      <c r="I49" s="14">
        <f t="shared" si="34"/>
        <v>1211.578130966594</v>
      </c>
      <c r="J49" s="14">
        <f t="shared" si="35"/>
        <v>33593.757267710105</v>
      </c>
      <c r="K49" s="14">
        <f t="shared" si="36"/>
        <v>110.14346645150854</v>
      </c>
      <c r="L49" s="14">
        <f t="shared" si="37"/>
        <v>4020.2365254800616</v>
      </c>
      <c r="M49" s="14">
        <f t="shared" si="38"/>
        <v>14924.439704179407</v>
      </c>
      <c r="N49" s="14">
        <f t="shared" si="39"/>
        <v>6790.344706735502</v>
      </c>
      <c r="O49" s="14">
        <f t="shared" si="40"/>
        <v>6790.344706735502</v>
      </c>
      <c r="P49" s="15">
        <f t="shared" si="41"/>
        <v>1343.7502907084042</v>
      </c>
    </row>
    <row r="50" spans="1:16" ht="30" customHeight="1">
      <c r="A50" s="11" t="s">
        <v>98</v>
      </c>
      <c r="B50" s="11">
        <f t="shared" si="42"/>
        <v>45</v>
      </c>
      <c r="C50" s="12" t="s">
        <v>104</v>
      </c>
      <c r="D50" s="13" t="s">
        <v>102</v>
      </c>
      <c r="E50" s="14">
        <v>34807.5149572275</v>
      </c>
      <c r="F50" s="14">
        <f t="shared" si="31"/>
        <v>35747.31786107264</v>
      </c>
      <c r="G50" s="14">
        <f t="shared" si="32"/>
        <v>8579.356286657434</v>
      </c>
      <c r="H50" s="14">
        <f t="shared" si="33"/>
        <v>2859.785428885811</v>
      </c>
      <c r="I50" s="14">
        <f t="shared" si="34"/>
        <v>1031.3980235325876</v>
      </c>
      <c r="J50" s="14">
        <f t="shared" si="35"/>
        <v>28597.854288858114</v>
      </c>
      <c r="K50" s="14">
        <f t="shared" si="36"/>
        <v>93.76345668478069</v>
      </c>
      <c r="L50" s="14">
        <f t="shared" si="37"/>
        <v>3422.3661689944947</v>
      </c>
      <c r="M50" s="14">
        <f t="shared" si="38"/>
        <v>12704.948380787788</v>
      </c>
      <c r="N50" s="14">
        <f t="shared" si="39"/>
        <v>5780.517104616732</v>
      </c>
      <c r="O50" s="14">
        <f t="shared" si="40"/>
        <v>5780.517104616732</v>
      </c>
      <c r="P50" s="15">
        <f t="shared" si="41"/>
        <v>1143.9141715543246</v>
      </c>
    </row>
    <row r="51" spans="1:16" ht="34.5" customHeight="1">
      <c r="A51" s="11" t="s">
        <v>98</v>
      </c>
      <c r="B51" s="11">
        <f t="shared" si="42"/>
        <v>46</v>
      </c>
      <c r="C51" s="12" t="s">
        <v>105</v>
      </c>
      <c r="D51" s="13" t="s">
        <v>106</v>
      </c>
      <c r="E51" s="14">
        <v>67841.6260759073</v>
      </c>
      <c r="F51" s="14">
        <f t="shared" si="31"/>
        <v>69673.3499799568</v>
      </c>
      <c r="G51" s="14">
        <f t="shared" si="32"/>
        <v>16721.60399518963</v>
      </c>
      <c r="H51" s="14">
        <f t="shared" si="33"/>
        <v>5573.867998396544</v>
      </c>
      <c r="I51" s="14">
        <f t="shared" si="34"/>
        <v>2010.2474748315403</v>
      </c>
      <c r="J51" s="14">
        <f t="shared" si="35"/>
        <v>55738.67998396544</v>
      </c>
      <c r="K51" s="14">
        <f t="shared" si="36"/>
        <v>182.74977043923093</v>
      </c>
      <c r="L51" s="14">
        <f t="shared" si="37"/>
        <v>6670.366621031929</v>
      </c>
      <c r="M51" s="14">
        <f t="shared" si="38"/>
        <v>24762.593894515798</v>
      </c>
      <c r="N51" s="14">
        <f t="shared" si="39"/>
        <v>11266.52334757859</v>
      </c>
      <c r="O51" s="14">
        <f t="shared" si="40"/>
        <v>11266.52334757859</v>
      </c>
      <c r="P51" s="15">
        <f t="shared" si="41"/>
        <v>2229.5471993586175</v>
      </c>
    </row>
    <row r="52" spans="1:16" ht="33" customHeight="1">
      <c r="A52" s="11" t="s">
        <v>98</v>
      </c>
      <c r="B52" s="11">
        <f t="shared" si="42"/>
        <v>47</v>
      </c>
      <c r="C52" s="12" t="s">
        <v>107</v>
      </c>
      <c r="D52" s="13" t="s">
        <v>106</v>
      </c>
      <c r="E52" s="14">
        <v>74342.9462469287</v>
      </c>
      <c r="F52" s="14">
        <f t="shared" si="31"/>
        <v>76350.20579559576</v>
      </c>
      <c r="G52" s="14">
        <f t="shared" si="32"/>
        <v>18324.049390942982</v>
      </c>
      <c r="H52" s="14">
        <f t="shared" si="33"/>
        <v>6108.016463647661</v>
      </c>
      <c r="I52" s="14">
        <f t="shared" si="34"/>
        <v>2202.8911836106317</v>
      </c>
      <c r="J52" s="14">
        <f t="shared" si="35"/>
        <v>61080.164636476606</v>
      </c>
      <c r="K52" s="14">
        <f t="shared" si="36"/>
        <v>200.2628348736938</v>
      </c>
      <c r="L52" s="14">
        <f t="shared" si="37"/>
        <v>7309.593472889823</v>
      </c>
      <c r="M52" s="14">
        <f t="shared" si="38"/>
        <v>27135.61412538551</v>
      </c>
      <c r="N52" s="14">
        <f t="shared" si="39"/>
        <v>12346.203769963222</v>
      </c>
      <c r="O52" s="14">
        <f t="shared" si="40"/>
        <v>12346.203769963222</v>
      </c>
      <c r="P52" s="15">
        <f t="shared" si="41"/>
        <v>2443.206585459064</v>
      </c>
    </row>
    <row r="53" spans="1:16" ht="36.75" customHeight="1">
      <c r="A53" s="11" t="s">
        <v>98</v>
      </c>
      <c r="B53" s="11">
        <f t="shared" si="42"/>
        <v>48</v>
      </c>
      <c r="C53" s="12" t="s">
        <v>108</v>
      </c>
      <c r="D53" s="13" t="s">
        <v>109</v>
      </c>
      <c r="E53" s="14">
        <v>154975.593841642</v>
      </c>
      <c r="F53" s="14">
        <f t="shared" si="31"/>
        <v>159159.9348753663</v>
      </c>
      <c r="G53" s="14">
        <f t="shared" si="32"/>
        <v>38198.384370087915</v>
      </c>
      <c r="H53" s="14">
        <f t="shared" si="33"/>
        <v>12732.794790029306</v>
      </c>
      <c r="I53" s="14">
        <f t="shared" si="34"/>
        <v>4592.155498043356</v>
      </c>
      <c r="J53" s="14">
        <f t="shared" si="35"/>
        <v>127327.94790029305</v>
      </c>
      <c r="K53" s="14">
        <f t="shared" si="36"/>
        <v>417.4686816403051</v>
      </c>
      <c r="L53" s="14">
        <f t="shared" si="37"/>
        <v>15237.606879871135</v>
      </c>
      <c r="M53" s="14">
        <f t="shared" si="38"/>
        <v>56567.00636226134</v>
      </c>
      <c r="N53" s="14">
        <f t="shared" si="39"/>
        <v>25736.944223124807</v>
      </c>
      <c r="O53" s="14">
        <f t="shared" si="40"/>
        <v>25736.944223124807</v>
      </c>
      <c r="P53" s="15">
        <f t="shared" si="41"/>
        <v>5093.117916011722</v>
      </c>
    </row>
    <row r="54" spans="1:16" ht="32.25" customHeight="1">
      <c r="A54" s="11" t="s">
        <v>98</v>
      </c>
      <c r="B54" s="11">
        <f t="shared" si="42"/>
        <v>49</v>
      </c>
      <c r="C54" s="12" t="s">
        <v>110</v>
      </c>
      <c r="D54" s="13" t="s">
        <v>111</v>
      </c>
      <c r="E54" s="14">
        <v>36996.6581524573</v>
      </c>
      <c r="F54" s="14">
        <f t="shared" si="31"/>
        <v>37995.56792257364</v>
      </c>
      <c r="G54" s="14">
        <f t="shared" si="32"/>
        <v>9118.936301417672</v>
      </c>
      <c r="H54" s="14">
        <f t="shared" si="33"/>
        <v>3039.6454338058907</v>
      </c>
      <c r="I54" s="14">
        <f t="shared" si="34"/>
        <v>1096.265566290649</v>
      </c>
      <c r="J54" s="14">
        <f t="shared" si="35"/>
        <v>30396.454338058913</v>
      </c>
      <c r="K54" s="14">
        <f t="shared" si="36"/>
        <v>99.66050602642265</v>
      </c>
      <c r="L54" s="14">
        <f t="shared" si="37"/>
        <v>3637.6084699644266</v>
      </c>
      <c r="M54" s="14">
        <f t="shared" si="38"/>
        <v>13503.998566580274</v>
      </c>
      <c r="N54" s="14">
        <f t="shared" si="39"/>
        <v>6144.070196528959</v>
      </c>
      <c r="O54" s="14">
        <f t="shared" si="40"/>
        <v>6144.070196528959</v>
      </c>
      <c r="P54" s="15">
        <f t="shared" si="41"/>
        <v>1215.8581735223565</v>
      </c>
    </row>
    <row r="55" spans="1:16" ht="29.25" customHeight="1">
      <c r="A55" s="11" t="s">
        <v>98</v>
      </c>
      <c r="B55" s="11">
        <f t="shared" si="42"/>
        <v>50</v>
      </c>
      <c r="C55" s="12" t="s">
        <v>112</v>
      </c>
      <c r="D55" s="13" t="s">
        <v>113</v>
      </c>
      <c r="E55" s="14">
        <v>156638.13300677</v>
      </c>
      <c r="F55" s="14">
        <f t="shared" si="31"/>
        <v>160867.36259795277</v>
      </c>
      <c r="G55" s="14">
        <f t="shared" si="32"/>
        <v>38608.167023508664</v>
      </c>
      <c r="H55" s="14">
        <f t="shared" si="33"/>
        <v>12869.389007836222</v>
      </c>
      <c r="I55" s="14">
        <f t="shared" si="34"/>
        <v>4641.418986432735</v>
      </c>
      <c r="J55" s="14">
        <f t="shared" si="35"/>
        <v>128693.89007836222</v>
      </c>
      <c r="K55" s="14">
        <f t="shared" si="36"/>
        <v>421.9471805847941</v>
      </c>
      <c r="L55" s="14">
        <f t="shared" si="37"/>
        <v>15401.072091344984</v>
      </c>
      <c r="M55" s="14">
        <f t="shared" si="38"/>
        <v>57173.84296923962</v>
      </c>
      <c r="N55" s="14">
        <f t="shared" si="39"/>
        <v>26013.043683052565</v>
      </c>
      <c r="O55" s="14">
        <f t="shared" si="40"/>
        <v>26013.043683052565</v>
      </c>
      <c r="P55" s="15">
        <f t="shared" si="41"/>
        <v>5147.755603134489</v>
      </c>
    </row>
    <row r="56" spans="1:16" ht="29.25" customHeight="1">
      <c r="A56" s="11" t="s">
        <v>98</v>
      </c>
      <c r="B56" s="11">
        <f t="shared" si="42"/>
        <v>51</v>
      </c>
      <c r="C56" s="12" t="s">
        <v>114</v>
      </c>
      <c r="D56" s="13" t="s">
        <v>115</v>
      </c>
      <c r="E56" s="14">
        <v>137113.123795505</v>
      </c>
      <c r="F56" s="14">
        <f t="shared" si="31"/>
        <v>140815.17813798363</v>
      </c>
      <c r="G56" s="14">
        <f t="shared" si="32"/>
        <v>33795.64275311607</v>
      </c>
      <c r="H56" s="14">
        <f t="shared" si="33"/>
        <v>11265.214251038691</v>
      </c>
      <c r="I56" s="14">
        <f t="shared" si="34"/>
        <v>4062.864156112315</v>
      </c>
      <c r="J56" s="14">
        <f t="shared" si="35"/>
        <v>112652.14251038691</v>
      </c>
      <c r="K56" s="14">
        <f t="shared" si="36"/>
        <v>369.35128691930134</v>
      </c>
      <c r="L56" s="14">
        <f t="shared" si="37"/>
        <v>13481.321972554499</v>
      </c>
      <c r="M56" s="14">
        <f t="shared" si="38"/>
        <v>50047.09937756533</v>
      </c>
      <c r="N56" s="14">
        <f t="shared" si="39"/>
        <v>22770.50683857493</v>
      </c>
      <c r="O56" s="14">
        <f t="shared" si="40"/>
        <v>22770.50683857493</v>
      </c>
      <c r="P56" s="15">
        <f t="shared" si="41"/>
        <v>4506.085700415477</v>
      </c>
    </row>
    <row r="57" spans="1:16" ht="30.75" customHeight="1">
      <c r="A57" s="11" t="s">
        <v>98</v>
      </c>
      <c r="B57" s="11">
        <f t="shared" si="42"/>
        <v>52</v>
      </c>
      <c r="C57" s="12" t="s">
        <v>116</v>
      </c>
      <c r="D57" s="13" t="s">
        <v>117</v>
      </c>
      <c r="E57" s="14">
        <v>207851.857861806</v>
      </c>
      <c r="F57" s="14">
        <f t="shared" si="31"/>
        <v>213463.85802407475</v>
      </c>
      <c r="G57" s="14">
        <f t="shared" si="32"/>
        <v>51231.325925777935</v>
      </c>
      <c r="H57" s="14">
        <f t="shared" si="33"/>
        <v>17077.108641925977</v>
      </c>
      <c r="I57" s="14">
        <f t="shared" si="34"/>
        <v>6158.957215120845</v>
      </c>
      <c r="J57" s="14">
        <f t="shared" si="35"/>
        <v>170771.0864192598</v>
      </c>
      <c r="K57" s="14">
        <f t="shared" si="36"/>
        <v>559.9052013746223</v>
      </c>
      <c r="L57" s="14">
        <f t="shared" si="37"/>
        <v>20436.53985017371</v>
      </c>
      <c r="M57" s="14">
        <f t="shared" si="38"/>
        <v>75867.15478626135</v>
      </c>
      <c r="N57" s="14">
        <f t="shared" si="39"/>
        <v>34518.15566474548</v>
      </c>
      <c r="O57" s="14">
        <f t="shared" si="40"/>
        <v>34518.15566474548</v>
      </c>
      <c r="P57" s="15">
        <f t="shared" si="41"/>
        <v>6830.843456770393</v>
      </c>
    </row>
    <row r="58" spans="1:16" ht="28.5" customHeight="1">
      <c r="A58" s="11" t="s">
        <v>98</v>
      </c>
      <c r="B58" s="11">
        <f t="shared" si="42"/>
        <v>53</v>
      </c>
      <c r="C58" s="12" t="s">
        <v>118</v>
      </c>
      <c r="D58" s="13" t="s">
        <v>119</v>
      </c>
      <c r="E58" s="14">
        <v>66636.1606533046</v>
      </c>
      <c r="F58" s="14">
        <f t="shared" si="31"/>
        <v>68435.33699094382</v>
      </c>
      <c r="G58" s="14">
        <f t="shared" si="32"/>
        <v>16424.480877826514</v>
      </c>
      <c r="H58" s="14">
        <f t="shared" si="33"/>
        <v>5474.826959275505</v>
      </c>
      <c r="I58" s="14">
        <f t="shared" si="34"/>
        <v>1974.5277558042803</v>
      </c>
      <c r="J58" s="14">
        <f t="shared" si="35"/>
        <v>54748.26959275506</v>
      </c>
      <c r="K58" s="14">
        <f t="shared" si="36"/>
        <v>179.50252325493457</v>
      </c>
      <c r="L58" s="14">
        <f t="shared" si="37"/>
        <v>6551.842098805111</v>
      </c>
      <c r="M58" s="14">
        <f t="shared" si="38"/>
        <v>24322.59190104365</v>
      </c>
      <c r="N58" s="14">
        <f t="shared" si="39"/>
        <v>11066.330558666723</v>
      </c>
      <c r="O58" s="14">
        <f t="shared" si="40"/>
        <v>11066.330558666723</v>
      </c>
      <c r="P58" s="15">
        <f t="shared" si="41"/>
        <v>2189.9307837102024</v>
      </c>
    </row>
    <row r="59" spans="1:16" ht="33.75" customHeight="1">
      <c r="A59" s="11" t="s">
        <v>98</v>
      </c>
      <c r="B59" s="11">
        <f t="shared" si="42"/>
        <v>54</v>
      </c>
      <c r="C59" s="12" t="s">
        <v>120</v>
      </c>
      <c r="D59" s="13" t="s">
        <v>121</v>
      </c>
      <c r="E59" s="14">
        <v>587691.250983299</v>
      </c>
      <c r="F59" s="14">
        <f t="shared" si="31"/>
        <v>603558.914759848</v>
      </c>
      <c r="G59" s="14">
        <f t="shared" si="32"/>
        <v>144854.13954236353</v>
      </c>
      <c r="H59" s="14">
        <f t="shared" si="33"/>
        <v>48284.71318078784</v>
      </c>
      <c r="I59" s="14">
        <f t="shared" si="34"/>
        <v>17414.158852087417</v>
      </c>
      <c r="J59" s="14">
        <f t="shared" si="35"/>
        <v>482847.13180787844</v>
      </c>
      <c r="K59" s="14">
        <f t="shared" si="36"/>
        <v>1583.1053501897652</v>
      </c>
      <c r="L59" s="14">
        <f t="shared" si="37"/>
        <v>57783.34528192643</v>
      </c>
      <c r="M59" s="14">
        <f t="shared" si="38"/>
        <v>214510.7749507132</v>
      </c>
      <c r="N59" s="14">
        <f t="shared" si="39"/>
        <v>97598.44483919903</v>
      </c>
      <c r="O59" s="14">
        <f t="shared" si="40"/>
        <v>97598.44483919903</v>
      </c>
      <c r="P59" s="15">
        <f t="shared" si="41"/>
        <v>19313.88527231514</v>
      </c>
    </row>
    <row r="60" spans="1:16" ht="33.75" customHeight="1">
      <c r="A60" s="11" t="s">
        <v>98</v>
      </c>
      <c r="B60" s="11">
        <f t="shared" si="42"/>
        <v>55</v>
      </c>
      <c r="C60" s="12" t="s">
        <v>120</v>
      </c>
      <c r="D60" s="13" t="s">
        <v>122</v>
      </c>
      <c r="E60" s="14">
        <v>97546.7297402042</v>
      </c>
      <c r="F60" s="14">
        <f t="shared" si="31"/>
        <v>100180.4914431897</v>
      </c>
      <c r="G60" s="14">
        <f t="shared" si="32"/>
        <v>24043.31794636553</v>
      </c>
      <c r="H60" s="14">
        <f t="shared" si="33"/>
        <v>8014.439315455176</v>
      </c>
      <c r="I60" s="14">
        <f t="shared" si="34"/>
        <v>2890.453523606785</v>
      </c>
      <c r="J60" s="14">
        <f t="shared" si="35"/>
        <v>80144.39315455177</v>
      </c>
      <c r="K60" s="14">
        <f t="shared" si="36"/>
        <v>262.76850214607134</v>
      </c>
      <c r="L60" s="14">
        <f t="shared" si="37"/>
        <v>9591.050328331603</v>
      </c>
      <c r="M60" s="14">
        <f t="shared" si="38"/>
        <v>35605.13204079268</v>
      </c>
      <c r="N60" s="14">
        <f t="shared" si="39"/>
        <v>16199.678157305307</v>
      </c>
      <c r="O60" s="14">
        <f t="shared" si="40"/>
        <v>16199.678157305307</v>
      </c>
      <c r="P60" s="15">
        <f t="shared" si="41"/>
        <v>3205.7757261820707</v>
      </c>
    </row>
    <row r="61" spans="1:16" ht="106.5" customHeight="1">
      <c r="A61" s="2" t="s">
        <v>2</v>
      </c>
      <c r="B61" s="2" t="s">
        <v>3</v>
      </c>
      <c r="C61" s="3" t="s">
        <v>4</v>
      </c>
      <c r="D61" s="4" t="s">
        <v>5</v>
      </c>
      <c r="E61" s="4" t="s">
        <v>49</v>
      </c>
      <c r="F61" s="4" t="s">
        <v>50</v>
      </c>
      <c r="G61" s="4" t="s">
        <v>86</v>
      </c>
      <c r="H61" s="6" t="s">
        <v>9</v>
      </c>
      <c r="I61" s="6" t="s">
        <v>10</v>
      </c>
      <c r="J61" s="5" t="s">
        <v>123</v>
      </c>
      <c r="K61" s="6" t="s">
        <v>12</v>
      </c>
      <c r="L61" s="4" t="s">
        <v>13</v>
      </c>
      <c r="M61" s="7" t="s">
        <v>14</v>
      </c>
      <c r="N61" s="8" t="s">
        <v>15</v>
      </c>
      <c r="O61" s="8" t="s">
        <v>16</v>
      </c>
      <c r="P61" s="9" t="s">
        <v>17</v>
      </c>
    </row>
    <row r="62" spans="1:16" ht="28.5" customHeight="1">
      <c r="A62" s="11" t="s">
        <v>98</v>
      </c>
      <c r="B62" s="11">
        <f>B60+1</f>
        <v>56</v>
      </c>
      <c r="C62" s="22" t="s">
        <v>124</v>
      </c>
      <c r="D62" s="13" t="s">
        <v>125</v>
      </c>
      <c r="E62" s="14">
        <v>15523.8690840768</v>
      </c>
      <c r="F62" s="14">
        <f aca="true" t="shared" si="43" ref="F62:F84">E62*1.027</f>
        <v>15943.013549346872</v>
      </c>
      <c r="G62" s="14">
        <f aca="true" t="shared" si="44" ref="G62:G84">F62*0.96/4</f>
        <v>3826.323251843249</v>
      </c>
      <c r="H62" s="14">
        <f aca="true" t="shared" si="45" ref="H62:H84">G62/3</f>
        <v>1275.4410839477498</v>
      </c>
      <c r="I62" s="14">
        <f aca="true" t="shared" si="46" ref="I62:I84">K62*11</f>
        <v>459.995145030336</v>
      </c>
      <c r="J62" s="14">
        <f aca="true" t="shared" si="47" ref="J62:J84">F62*0.8</f>
        <v>12754.410839477498</v>
      </c>
      <c r="K62" s="14">
        <f aca="true" t="shared" si="48" ref="K62:K84">F62*0.96/366</f>
        <v>41.81774045730327</v>
      </c>
      <c r="L62" s="14">
        <f aca="true" t="shared" si="49" ref="L62:L84">K62*50*0.73</f>
        <v>1526.3475266915693</v>
      </c>
      <c r="M62" s="14">
        <f aca="true" t="shared" si="50" ref="M62:M84">J62-(G62+H62+I62+L62)</f>
        <v>5666.303831964593</v>
      </c>
      <c r="N62" s="14">
        <f aca="true" t="shared" si="51" ref="N62:N84">(M62-P62)/2</f>
        <v>2578.0636991927468</v>
      </c>
      <c r="O62" s="14">
        <f aca="true" t="shared" si="52" ref="O62:O84">(M62-P62)/2</f>
        <v>2578.0636991927468</v>
      </c>
      <c r="P62" s="15">
        <f aca="true" t="shared" si="53" ref="P62:P84">J62*0.04</f>
        <v>510.1764335790999</v>
      </c>
    </row>
    <row r="63" spans="1:16" ht="29.25" customHeight="1">
      <c r="A63" s="11" t="s">
        <v>98</v>
      </c>
      <c r="B63" s="11">
        <f aca="true" t="shared" si="54" ref="B63:B84">B62+1</f>
        <v>57</v>
      </c>
      <c r="C63" s="17" t="s">
        <v>126</v>
      </c>
      <c r="D63" s="13" t="s">
        <v>68</v>
      </c>
      <c r="E63" s="14">
        <v>156861.096859065</v>
      </c>
      <c r="F63" s="14">
        <f t="shared" si="43"/>
        <v>161096.34647425974</v>
      </c>
      <c r="G63" s="14">
        <f t="shared" si="44"/>
        <v>38663.12315382234</v>
      </c>
      <c r="H63" s="14">
        <f t="shared" si="45"/>
        <v>12887.707717940779</v>
      </c>
      <c r="I63" s="14">
        <f t="shared" si="46"/>
        <v>4648.025734339297</v>
      </c>
      <c r="J63" s="14">
        <f t="shared" si="47"/>
        <v>128877.0771794078</v>
      </c>
      <c r="K63" s="14">
        <f t="shared" si="48"/>
        <v>422.5477940308452</v>
      </c>
      <c r="L63" s="14">
        <f t="shared" si="49"/>
        <v>15422.994482125849</v>
      </c>
      <c r="M63" s="14">
        <f t="shared" si="50"/>
        <v>57255.226091179546</v>
      </c>
      <c r="N63" s="14">
        <f t="shared" si="51"/>
        <v>26050.071502001618</v>
      </c>
      <c r="O63" s="14">
        <f t="shared" si="52"/>
        <v>26050.071502001618</v>
      </c>
      <c r="P63" s="15">
        <f t="shared" si="53"/>
        <v>5155.083087176312</v>
      </c>
    </row>
    <row r="64" spans="1:16" ht="28.5" customHeight="1">
      <c r="A64" s="11" t="s">
        <v>98</v>
      </c>
      <c r="B64" s="11">
        <f t="shared" si="54"/>
        <v>58</v>
      </c>
      <c r="C64" s="17" t="s">
        <v>127</v>
      </c>
      <c r="D64" s="13" t="s">
        <v>68</v>
      </c>
      <c r="E64" s="14">
        <v>444439.060854375</v>
      </c>
      <c r="F64" s="14">
        <f t="shared" si="43"/>
        <v>456438.9154974431</v>
      </c>
      <c r="G64" s="14">
        <f t="shared" si="44"/>
        <v>109545.33971938635</v>
      </c>
      <c r="H64" s="14">
        <f t="shared" si="45"/>
        <v>36515.11323979545</v>
      </c>
      <c r="I64" s="14">
        <f t="shared" si="46"/>
        <v>13169.385102877046</v>
      </c>
      <c r="J64" s="14">
        <f t="shared" si="47"/>
        <v>365151.1323979545</v>
      </c>
      <c r="K64" s="14">
        <f t="shared" si="48"/>
        <v>1197.216827534277</v>
      </c>
      <c r="L64" s="14">
        <f t="shared" si="49"/>
        <v>43698.41420500111</v>
      </c>
      <c r="M64" s="14">
        <f t="shared" si="50"/>
        <v>162222.88013089457</v>
      </c>
      <c r="N64" s="14">
        <f t="shared" si="51"/>
        <v>73808.41741748819</v>
      </c>
      <c r="O64" s="14">
        <f t="shared" si="52"/>
        <v>73808.41741748819</v>
      </c>
      <c r="P64" s="15">
        <f t="shared" si="53"/>
        <v>14606.045295918182</v>
      </c>
    </row>
    <row r="65" spans="1:16" ht="34.5" customHeight="1">
      <c r="A65" s="11" t="s">
        <v>128</v>
      </c>
      <c r="B65" s="11">
        <f t="shared" si="54"/>
        <v>59</v>
      </c>
      <c r="C65" s="12" t="s">
        <v>129</v>
      </c>
      <c r="D65" s="13" t="s">
        <v>130</v>
      </c>
      <c r="E65" s="14">
        <v>52759633.7880182</v>
      </c>
      <c r="F65" s="14">
        <f t="shared" si="43"/>
        <v>54184143.900294684</v>
      </c>
      <c r="G65" s="14">
        <f t="shared" si="44"/>
        <v>13004194.536070723</v>
      </c>
      <c r="H65" s="14">
        <f t="shared" si="45"/>
        <v>4334731.512023575</v>
      </c>
      <c r="I65" s="14">
        <f t="shared" si="46"/>
        <v>1563345.7912216168</v>
      </c>
      <c r="J65" s="14">
        <f t="shared" si="47"/>
        <v>43347315.12023575</v>
      </c>
      <c r="K65" s="14">
        <f t="shared" si="48"/>
        <v>142122.34465651063</v>
      </c>
      <c r="L65" s="14">
        <f t="shared" si="49"/>
        <v>5187465.579962638</v>
      </c>
      <c r="M65" s="14">
        <f t="shared" si="50"/>
        <v>19257577.700957198</v>
      </c>
      <c r="N65" s="14">
        <f t="shared" si="51"/>
        <v>8761842.548073884</v>
      </c>
      <c r="O65" s="14">
        <f t="shared" si="52"/>
        <v>8761842.548073884</v>
      </c>
      <c r="P65" s="15">
        <f t="shared" si="53"/>
        <v>1733892.60480943</v>
      </c>
    </row>
    <row r="66" spans="1:16" ht="34.5" customHeight="1">
      <c r="A66" s="11" t="s">
        <v>128</v>
      </c>
      <c r="B66" s="11">
        <f t="shared" si="54"/>
        <v>60</v>
      </c>
      <c r="C66" s="12" t="s">
        <v>131</v>
      </c>
      <c r="D66" s="13" t="s">
        <v>132</v>
      </c>
      <c r="E66" s="14">
        <v>93564.1061495841</v>
      </c>
      <c r="F66" s="14">
        <f t="shared" si="43"/>
        <v>96090.33701562286</v>
      </c>
      <c r="G66" s="14">
        <f t="shared" si="44"/>
        <v>23061.680883749486</v>
      </c>
      <c r="H66" s="14">
        <f t="shared" si="45"/>
        <v>7687.2269612498285</v>
      </c>
      <c r="I66" s="14">
        <f t="shared" si="46"/>
        <v>2772.4425106146923</v>
      </c>
      <c r="J66" s="14">
        <f t="shared" si="47"/>
        <v>76872.26961249829</v>
      </c>
      <c r="K66" s="14">
        <f t="shared" si="48"/>
        <v>252.0402282376993</v>
      </c>
      <c r="L66" s="14">
        <f t="shared" si="49"/>
        <v>9199.468330676023</v>
      </c>
      <c r="M66" s="14">
        <f t="shared" si="50"/>
        <v>34151.45092620826</v>
      </c>
      <c r="N66" s="14">
        <f t="shared" si="51"/>
        <v>15538.280070854164</v>
      </c>
      <c r="O66" s="14">
        <f t="shared" si="52"/>
        <v>15538.280070854164</v>
      </c>
      <c r="P66" s="15">
        <f t="shared" si="53"/>
        <v>3074.8907844999317</v>
      </c>
    </row>
    <row r="67" spans="1:16" ht="27.75" customHeight="1">
      <c r="A67" s="11" t="s">
        <v>128</v>
      </c>
      <c r="B67" s="11">
        <f t="shared" si="54"/>
        <v>61</v>
      </c>
      <c r="C67" s="12" t="s">
        <v>133</v>
      </c>
      <c r="D67" s="13" t="s">
        <v>134</v>
      </c>
      <c r="E67" s="14">
        <v>1886217.76312458</v>
      </c>
      <c r="F67" s="14">
        <f t="shared" si="43"/>
        <v>1937145.6427289436</v>
      </c>
      <c r="G67" s="14">
        <f t="shared" si="44"/>
        <v>464914.95425494644</v>
      </c>
      <c r="H67" s="14">
        <f t="shared" si="45"/>
        <v>154971.65141831548</v>
      </c>
      <c r="I67" s="14">
        <f t="shared" si="46"/>
        <v>55891.41526562198</v>
      </c>
      <c r="J67" s="14">
        <f t="shared" si="47"/>
        <v>1549716.514183155</v>
      </c>
      <c r="K67" s="14">
        <f t="shared" si="48"/>
        <v>5081.03775142018</v>
      </c>
      <c r="L67" s="14">
        <f t="shared" si="49"/>
        <v>185457.87792683655</v>
      </c>
      <c r="M67" s="14">
        <f t="shared" si="50"/>
        <v>688480.6153174345</v>
      </c>
      <c r="N67" s="14">
        <f t="shared" si="51"/>
        <v>313245.97737505415</v>
      </c>
      <c r="O67" s="14">
        <f t="shared" si="52"/>
        <v>313245.97737505415</v>
      </c>
      <c r="P67" s="15">
        <f t="shared" si="53"/>
        <v>61988.6605673262</v>
      </c>
    </row>
    <row r="68" spans="1:16" ht="26.25" customHeight="1">
      <c r="A68" s="11" t="s">
        <v>128</v>
      </c>
      <c r="B68" s="11">
        <f t="shared" si="54"/>
        <v>62</v>
      </c>
      <c r="C68" s="12" t="s">
        <v>135</v>
      </c>
      <c r="D68" s="13" t="s">
        <v>136</v>
      </c>
      <c r="E68" s="14">
        <v>67461.7938439314</v>
      </c>
      <c r="F68" s="14">
        <f t="shared" si="43"/>
        <v>69283.26227771754</v>
      </c>
      <c r="G68" s="14">
        <f t="shared" si="44"/>
        <v>16627.98294665221</v>
      </c>
      <c r="H68" s="14">
        <f t="shared" si="45"/>
        <v>5542.660982217403</v>
      </c>
      <c r="I68" s="14">
        <f t="shared" si="46"/>
        <v>1998.992485389883</v>
      </c>
      <c r="J68" s="14">
        <f t="shared" si="47"/>
        <v>55426.60982217404</v>
      </c>
      <c r="K68" s="14">
        <f t="shared" si="48"/>
        <v>181.72658958089846</v>
      </c>
      <c r="L68" s="14">
        <f t="shared" si="49"/>
        <v>6633.020519702794</v>
      </c>
      <c r="M68" s="14">
        <f t="shared" si="50"/>
        <v>24623.95288821175</v>
      </c>
      <c r="N68" s="14">
        <f t="shared" si="51"/>
        <v>11203.444247662394</v>
      </c>
      <c r="O68" s="14">
        <f t="shared" si="52"/>
        <v>11203.444247662394</v>
      </c>
      <c r="P68" s="15">
        <f t="shared" si="53"/>
        <v>2217.0643928869617</v>
      </c>
    </row>
    <row r="69" spans="1:16" ht="25.5" customHeight="1">
      <c r="A69" s="11" t="s">
        <v>128</v>
      </c>
      <c r="B69" s="11">
        <f t="shared" si="54"/>
        <v>63</v>
      </c>
      <c r="C69" s="12" t="s">
        <v>137</v>
      </c>
      <c r="D69" s="13" t="s">
        <v>138</v>
      </c>
      <c r="E69" s="14">
        <v>250347.671249898</v>
      </c>
      <c r="F69" s="14">
        <f t="shared" si="43"/>
        <v>257107.05837364524</v>
      </c>
      <c r="G69" s="14">
        <f t="shared" si="44"/>
        <v>61705.69400967486</v>
      </c>
      <c r="H69" s="14">
        <f t="shared" si="45"/>
        <v>20568.56466989162</v>
      </c>
      <c r="I69" s="14">
        <f t="shared" si="46"/>
        <v>7418.170864551076</v>
      </c>
      <c r="J69" s="14">
        <f t="shared" si="47"/>
        <v>205685.6466989162</v>
      </c>
      <c r="K69" s="14">
        <f t="shared" si="48"/>
        <v>674.3791695046433</v>
      </c>
      <c r="L69" s="14">
        <f t="shared" si="49"/>
        <v>24614.83968691948</v>
      </c>
      <c r="M69" s="14">
        <f t="shared" si="50"/>
        <v>91378.37746787917</v>
      </c>
      <c r="N69" s="14">
        <f t="shared" si="51"/>
        <v>41575.47579996126</v>
      </c>
      <c r="O69" s="14">
        <f t="shared" si="52"/>
        <v>41575.47579996126</v>
      </c>
      <c r="P69" s="15">
        <f t="shared" si="53"/>
        <v>8227.425867956648</v>
      </c>
    </row>
    <row r="70" spans="1:16" ht="28.5" customHeight="1">
      <c r="A70" s="11" t="s">
        <v>128</v>
      </c>
      <c r="B70" s="11">
        <f t="shared" si="54"/>
        <v>64</v>
      </c>
      <c r="C70" s="12" t="s">
        <v>139</v>
      </c>
      <c r="D70" s="25" t="s">
        <v>140</v>
      </c>
      <c r="E70" s="14">
        <v>102078.213947932</v>
      </c>
      <c r="F70" s="14">
        <f t="shared" si="43"/>
        <v>104834.32572452616</v>
      </c>
      <c r="G70" s="14">
        <f t="shared" si="44"/>
        <v>25160.23817388628</v>
      </c>
      <c r="H70" s="14">
        <f t="shared" si="45"/>
        <v>8386.746057962093</v>
      </c>
      <c r="I70" s="14">
        <f t="shared" si="46"/>
        <v>3024.728086478132</v>
      </c>
      <c r="J70" s="14">
        <f t="shared" si="47"/>
        <v>83867.46057962094</v>
      </c>
      <c r="K70" s="14">
        <f t="shared" si="48"/>
        <v>274.97528058892107</v>
      </c>
      <c r="L70" s="14">
        <f t="shared" si="49"/>
        <v>10036.597741495618</v>
      </c>
      <c r="M70" s="14">
        <f t="shared" si="50"/>
        <v>37259.150519798815</v>
      </c>
      <c r="N70" s="14">
        <f t="shared" si="51"/>
        <v>16952.226048306988</v>
      </c>
      <c r="O70" s="14">
        <f t="shared" si="52"/>
        <v>16952.226048306988</v>
      </c>
      <c r="P70" s="15">
        <f t="shared" si="53"/>
        <v>3354.6984231848373</v>
      </c>
    </row>
    <row r="71" spans="1:16" ht="24.75" customHeight="1">
      <c r="A71" s="11" t="s">
        <v>128</v>
      </c>
      <c r="B71" s="11">
        <f t="shared" si="54"/>
        <v>65</v>
      </c>
      <c r="C71" s="12" t="s">
        <v>141</v>
      </c>
      <c r="D71" s="13" t="s">
        <v>142</v>
      </c>
      <c r="E71" s="14">
        <v>231454.448721684</v>
      </c>
      <c r="F71" s="14">
        <f t="shared" si="43"/>
        <v>237703.71883716944</v>
      </c>
      <c r="G71" s="14">
        <f t="shared" si="44"/>
        <v>57048.892520920665</v>
      </c>
      <c r="H71" s="14">
        <f t="shared" si="45"/>
        <v>19016.297506973555</v>
      </c>
      <c r="I71" s="14">
        <f t="shared" si="46"/>
        <v>6858.3368057937405</v>
      </c>
      <c r="J71" s="14">
        <f t="shared" si="47"/>
        <v>190162.97506973555</v>
      </c>
      <c r="K71" s="14">
        <f t="shared" si="48"/>
        <v>623.4851641630673</v>
      </c>
      <c r="L71" s="14">
        <f t="shared" si="49"/>
        <v>22757.208491951955</v>
      </c>
      <c r="M71" s="14">
        <f t="shared" si="50"/>
        <v>84482.23974409563</v>
      </c>
      <c r="N71" s="14">
        <f t="shared" si="51"/>
        <v>38437.8603706531</v>
      </c>
      <c r="O71" s="14">
        <f t="shared" si="52"/>
        <v>38437.8603706531</v>
      </c>
      <c r="P71" s="15">
        <f t="shared" si="53"/>
        <v>7606.519002789422</v>
      </c>
    </row>
    <row r="72" spans="1:16" ht="23.25" customHeight="1">
      <c r="A72" s="11" t="s">
        <v>128</v>
      </c>
      <c r="B72" s="11">
        <f t="shared" si="54"/>
        <v>66</v>
      </c>
      <c r="C72" s="12" t="s">
        <v>143</v>
      </c>
      <c r="D72" s="13" t="s">
        <v>144</v>
      </c>
      <c r="E72" s="14">
        <v>52118.8809831256</v>
      </c>
      <c r="F72" s="14">
        <f t="shared" si="43"/>
        <v>53526.09076966999</v>
      </c>
      <c r="G72" s="14">
        <f t="shared" si="44"/>
        <v>12846.261784720797</v>
      </c>
      <c r="H72" s="14">
        <f t="shared" si="45"/>
        <v>4282.087261573599</v>
      </c>
      <c r="I72" s="14">
        <f t="shared" si="46"/>
        <v>1544.3593402396584</v>
      </c>
      <c r="J72" s="14">
        <f t="shared" si="47"/>
        <v>42820.87261573599</v>
      </c>
      <c r="K72" s="14">
        <f t="shared" si="48"/>
        <v>140.39630365815077</v>
      </c>
      <c r="L72" s="14">
        <f t="shared" si="49"/>
        <v>5124.465083522503</v>
      </c>
      <c r="M72" s="14">
        <f t="shared" si="50"/>
        <v>19023.699145679435</v>
      </c>
      <c r="N72" s="14">
        <f t="shared" si="51"/>
        <v>8655.432120524998</v>
      </c>
      <c r="O72" s="14">
        <f t="shared" si="52"/>
        <v>8655.432120524998</v>
      </c>
      <c r="P72" s="15">
        <f t="shared" si="53"/>
        <v>1712.8349046294397</v>
      </c>
    </row>
    <row r="73" spans="1:16" ht="28.5" customHeight="1">
      <c r="A73" s="11" t="s">
        <v>128</v>
      </c>
      <c r="B73" s="11">
        <f t="shared" si="54"/>
        <v>67</v>
      </c>
      <c r="C73" s="12" t="s">
        <v>145</v>
      </c>
      <c r="D73" s="13" t="s">
        <v>146</v>
      </c>
      <c r="E73" s="14">
        <v>461669.094010793</v>
      </c>
      <c r="F73" s="14">
        <f t="shared" si="43"/>
        <v>474134.1595490844</v>
      </c>
      <c r="G73" s="14">
        <f t="shared" si="44"/>
        <v>113792.19829178025</v>
      </c>
      <c r="H73" s="14">
        <f t="shared" si="45"/>
        <v>37930.73276392675</v>
      </c>
      <c r="I73" s="14">
        <f t="shared" si="46"/>
        <v>13679.936406662107</v>
      </c>
      <c r="J73" s="14">
        <f t="shared" si="47"/>
        <v>379307.32763926755</v>
      </c>
      <c r="K73" s="14">
        <f t="shared" si="48"/>
        <v>1243.630582423828</v>
      </c>
      <c r="L73" s="14">
        <f t="shared" si="49"/>
        <v>45392.516258469725</v>
      </c>
      <c r="M73" s="14">
        <f t="shared" si="50"/>
        <v>168511.9439184287</v>
      </c>
      <c r="N73" s="14">
        <f t="shared" si="51"/>
        <v>76669.82540642901</v>
      </c>
      <c r="O73" s="14">
        <f t="shared" si="52"/>
        <v>76669.82540642901</v>
      </c>
      <c r="P73" s="15">
        <f t="shared" si="53"/>
        <v>15172.293105570701</v>
      </c>
    </row>
    <row r="74" spans="1:16" ht="33.75" customHeight="1">
      <c r="A74" s="11" t="s">
        <v>147</v>
      </c>
      <c r="B74" s="11">
        <f t="shared" si="54"/>
        <v>68</v>
      </c>
      <c r="C74" s="17" t="s">
        <v>148</v>
      </c>
      <c r="D74" s="13" t="s">
        <v>68</v>
      </c>
      <c r="E74" s="14">
        <v>66928.1972403367</v>
      </c>
      <c r="F74" s="14">
        <f t="shared" si="43"/>
        <v>68735.25856582577</v>
      </c>
      <c r="G74" s="14">
        <f t="shared" si="44"/>
        <v>16496.462055798183</v>
      </c>
      <c r="H74" s="14">
        <f t="shared" si="45"/>
        <v>5498.820685266061</v>
      </c>
      <c r="I74" s="14">
        <f t="shared" si="46"/>
        <v>1983.181230751694</v>
      </c>
      <c r="J74" s="14">
        <f t="shared" si="47"/>
        <v>54988.20685266062</v>
      </c>
      <c r="K74" s="14">
        <f t="shared" si="48"/>
        <v>180.28920279560856</v>
      </c>
      <c r="L74" s="14">
        <f t="shared" si="49"/>
        <v>6580.555902039711</v>
      </c>
      <c r="M74" s="14">
        <f t="shared" si="50"/>
        <v>24429.18697880497</v>
      </c>
      <c r="N74" s="14">
        <f t="shared" si="51"/>
        <v>11114.829352349272</v>
      </c>
      <c r="O74" s="14">
        <f t="shared" si="52"/>
        <v>11114.829352349272</v>
      </c>
      <c r="P74" s="15">
        <f t="shared" si="53"/>
        <v>2199.528274106425</v>
      </c>
    </row>
    <row r="75" spans="1:16" ht="30.75" customHeight="1">
      <c r="A75" s="11" t="s">
        <v>147</v>
      </c>
      <c r="B75" s="11">
        <f t="shared" si="54"/>
        <v>69</v>
      </c>
      <c r="C75" s="17" t="s">
        <v>149</v>
      </c>
      <c r="D75" s="13" t="s">
        <v>68</v>
      </c>
      <c r="E75" s="14">
        <v>334162.628013513</v>
      </c>
      <c r="F75" s="14">
        <f t="shared" si="43"/>
        <v>343185.0189698778</v>
      </c>
      <c r="G75" s="14">
        <f t="shared" si="44"/>
        <v>82364.40455277066</v>
      </c>
      <c r="H75" s="14">
        <f t="shared" si="45"/>
        <v>27454.801517590222</v>
      </c>
      <c r="I75" s="14">
        <f t="shared" si="46"/>
        <v>9901.731694868606</v>
      </c>
      <c r="J75" s="14">
        <f t="shared" si="47"/>
        <v>274548.0151759022</v>
      </c>
      <c r="K75" s="14">
        <f t="shared" si="48"/>
        <v>900.1574268062368</v>
      </c>
      <c r="L75" s="14">
        <f t="shared" si="49"/>
        <v>32855.74607842764</v>
      </c>
      <c r="M75" s="14">
        <f t="shared" si="50"/>
        <v>121971.33133224508</v>
      </c>
      <c r="N75" s="14">
        <f t="shared" si="51"/>
        <v>55494.705362604494</v>
      </c>
      <c r="O75" s="14">
        <f t="shared" si="52"/>
        <v>55494.705362604494</v>
      </c>
      <c r="P75" s="15">
        <f t="shared" si="53"/>
        <v>10981.920607036089</v>
      </c>
    </row>
    <row r="76" spans="1:16" ht="25.5">
      <c r="A76" s="11" t="s">
        <v>147</v>
      </c>
      <c r="B76" s="11">
        <f t="shared" si="54"/>
        <v>70</v>
      </c>
      <c r="C76" s="17" t="s">
        <v>150</v>
      </c>
      <c r="D76" s="13" t="s">
        <v>68</v>
      </c>
      <c r="E76" s="14">
        <v>726323.146024574</v>
      </c>
      <c r="F76" s="14">
        <f t="shared" si="43"/>
        <v>745933.8709672374</v>
      </c>
      <c r="G76" s="14">
        <f t="shared" si="44"/>
        <v>179024.12903213696</v>
      </c>
      <c r="H76" s="14">
        <f t="shared" si="45"/>
        <v>59674.70967737899</v>
      </c>
      <c r="I76" s="14">
        <f t="shared" si="46"/>
        <v>21522.02644102193</v>
      </c>
      <c r="J76" s="14">
        <f t="shared" si="47"/>
        <v>596747.09677379</v>
      </c>
      <c r="K76" s="14">
        <f t="shared" si="48"/>
        <v>1956.547858274721</v>
      </c>
      <c r="L76" s="14">
        <f t="shared" si="49"/>
        <v>71413.99682702732</v>
      </c>
      <c r="M76" s="14">
        <f t="shared" si="50"/>
        <v>265112.23479622474</v>
      </c>
      <c r="N76" s="14">
        <f t="shared" si="51"/>
        <v>120621.17546263657</v>
      </c>
      <c r="O76" s="14">
        <f t="shared" si="52"/>
        <v>120621.17546263657</v>
      </c>
      <c r="P76" s="15">
        <f t="shared" si="53"/>
        <v>23869.8838709516</v>
      </c>
    </row>
    <row r="77" spans="1:16" ht="29.25" customHeight="1">
      <c r="A77" s="11" t="s">
        <v>147</v>
      </c>
      <c r="B77" s="11">
        <f t="shared" si="54"/>
        <v>71</v>
      </c>
      <c r="C77" s="17" t="s">
        <v>151</v>
      </c>
      <c r="D77" s="13" t="s">
        <v>68</v>
      </c>
      <c r="E77" s="14">
        <v>1250655.03969132</v>
      </c>
      <c r="F77" s="14">
        <f t="shared" si="43"/>
        <v>1284422.7257629854</v>
      </c>
      <c r="G77" s="14">
        <f t="shared" si="44"/>
        <v>308261.4541831165</v>
      </c>
      <c r="H77" s="14">
        <f t="shared" si="45"/>
        <v>102753.81806103884</v>
      </c>
      <c r="I77" s="14">
        <f t="shared" si="46"/>
        <v>37058.75405480089</v>
      </c>
      <c r="J77" s="14">
        <f t="shared" si="47"/>
        <v>1027538.1806103884</v>
      </c>
      <c r="K77" s="14">
        <f t="shared" si="48"/>
        <v>3368.9776413455356</v>
      </c>
      <c r="L77" s="14">
        <f t="shared" si="49"/>
        <v>122967.68390911205</v>
      </c>
      <c r="M77" s="14">
        <f t="shared" si="50"/>
        <v>456496.47040232015</v>
      </c>
      <c r="N77" s="14">
        <f t="shared" si="51"/>
        <v>207697.4715889523</v>
      </c>
      <c r="O77" s="14">
        <f t="shared" si="52"/>
        <v>207697.4715889523</v>
      </c>
      <c r="P77" s="15">
        <f t="shared" si="53"/>
        <v>41101.527224415535</v>
      </c>
    </row>
    <row r="78" spans="1:16" ht="28.5" customHeight="1">
      <c r="A78" s="11" t="s">
        <v>147</v>
      </c>
      <c r="B78" s="11">
        <f t="shared" si="54"/>
        <v>72</v>
      </c>
      <c r="C78" s="12" t="s">
        <v>152</v>
      </c>
      <c r="D78" s="13" t="s">
        <v>153</v>
      </c>
      <c r="E78" s="14">
        <v>23419.0703440055</v>
      </c>
      <c r="F78" s="14">
        <f t="shared" si="43"/>
        <v>24051.385243293647</v>
      </c>
      <c r="G78" s="14">
        <f t="shared" si="44"/>
        <v>5772.332458390475</v>
      </c>
      <c r="H78" s="14">
        <f t="shared" si="45"/>
        <v>1924.1108194634917</v>
      </c>
      <c r="I78" s="14">
        <f t="shared" si="46"/>
        <v>693.9416070196199</v>
      </c>
      <c r="J78" s="14">
        <f t="shared" si="47"/>
        <v>19241.10819463492</v>
      </c>
      <c r="K78" s="14">
        <f t="shared" si="48"/>
        <v>63.08560063814727</v>
      </c>
      <c r="L78" s="14">
        <f t="shared" si="49"/>
        <v>2302.6244232923755</v>
      </c>
      <c r="M78" s="14">
        <f t="shared" si="50"/>
        <v>8548.098886468957</v>
      </c>
      <c r="N78" s="14">
        <f t="shared" si="51"/>
        <v>3889.22727934178</v>
      </c>
      <c r="O78" s="14">
        <f t="shared" si="52"/>
        <v>3889.22727934178</v>
      </c>
      <c r="P78" s="15">
        <f t="shared" si="53"/>
        <v>769.6443277853967</v>
      </c>
    </row>
    <row r="79" spans="1:16" ht="30.75" customHeight="1">
      <c r="A79" s="11" t="s">
        <v>147</v>
      </c>
      <c r="B79" s="11">
        <f t="shared" si="54"/>
        <v>73</v>
      </c>
      <c r="C79" s="12" t="s">
        <v>154</v>
      </c>
      <c r="D79" s="13" t="s">
        <v>155</v>
      </c>
      <c r="E79" s="14">
        <v>144650.096446631</v>
      </c>
      <c r="F79" s="14">
        <f t="shared" si="43"/>
        <v>148555.64905069003</v>
      </c>
      <c r="G79" s="14">
        <f t="shared" si="44"/>
        <v>35653.3557721656</v>
      </c>
      <c r="H79" s="14">
        <f t="shared" si="45"/>
        <v>11884.451924055202</v>
      </c>
      <c r="I79" s="14">
        <f t="shared" si="46"/>
        <v>4286.195775888761</v>
      </c>
      <c r="J79" s="14">
        <f t="shared" si="47"/>
        <v>118844.51924055204</v>
      </c>
      <c r="K79" s="14">
        <f t="shared" si="48"/>
        <v>389.6541614444328</v>
      </c>
      <c r="L79" s="14">
        <f t="shared" si="49"/>
        <v>14222.376892721797</v>
      </c>
      <c r="M79" s="14">
        <f t="shared" si="50"/>
        <v>52798.13887572067</v>
      </c>
      <c r="N79" s="14">
        <f t="shared" si="51"/>
        <v>24022.179053049294</v>
      </c>
      <c r="O79" s="14">
        <f t="shared" si="52"/>
        <v>24022.179053049294</v>
      </c>
      <c r="P79" s="15">
        <f t="shared" si="53"/>
        <v>4753.780769622082</v>
      </c>
    </row>
    <row r="80" spans="1:16" ht="31.5" customHeight="1">
      <c r="A80" s="11" t="s">
        <v>147</v>
      </c>
      <c r="B80" s="11">
        <f t="shared" si="54"/>
        <v>74</v>
      </c>
      <c r="C80" s="22" t="s">
        <v>156</v>
      </c>
      <c r="D80" s="13" t="s">
        <v>157</v>
      </c>
      <c r="E80" s="14">
        <v>23842.2103961041</v>
      </c>
      <c r="F80" s="14">
        <f t="shared" si="43"/>
        <v>24485.95007679891</v>
      </c>
      <c r="G80" s="14">
        <f t="shared" si="44"/>
        <v>5876.6280184317375</v>
      </c>
      <c r="H80" s="14">
        <f t="shared" si="45"/>
        <v>1958.8760061439125</v>
      </c>
      <c r="I80" s="14">
        <f t="shared" si="46"/>
        <v>706.4798710682962</v>
      </c>
      <c r="J80" s="14">
        <f t="shared" si="47"/>
        <v>19588.760061439127</v>
      </c>
      <c r="K80" s="14">
        <f t="shared" si="48"/>
        <v>64.22544282439057</v>
      </c>
      <c r="L80" s="14">
        <f t="shared" si="49"/>
        <v>2344.2286630902554</v>
      </c>
      <c r="M80" s="14">
        <f t="shared" si="50"/>
        <v>8702.547502704925</v>
      </c>
      <c r="N80" s="14">
        <f t="shared" si="51"/>
        <v>3959.49855012368</v>
      </c>
      <c r="O80" s="14">
        <f t="shared" si="52"/>
        <v>3959.49855012368</v>
      </c>
      <c r="P80" s="15">
        <f t="shared" si="53"/>
        <v>783.550402457565</v>
      </c>
    </row>
    <row r="81" spans="1:16" ht="32.25" customHeight="1">
      <c r="A81" s="11" t="s">
        <v>158</v>
      </c>
      <c r="B81" s="11">
        <f t="shared" si="54"/>
        <v>75</v>
      </c>
      <c r="C81" s="17" t="s">
        <v>159</v>
      </c>
      <c r="D81" s="13" t="s">
        <v>68</v>
      </c>
      <c r="E81" s="14">
        <v>86749.8641955934</v>
      </c>
      <c r="F81" s="14">
        <f t="shared" si="43"/>
        <v>89092.11052887441</v>
      </c>
      <c r="G81" s="14">
        <f t="shared" si="44"/>
        <v>21382.10652692986</v>
      </c>
      <c r="H81" s="14">
        <f t="shared" si="45"/>
        <v>7127.368842309953</v>
      </c>
      <c r="I81" s="14">
        <f t="shared" si="46"/>
        <v>2570.5264677183436</v>
      </c>
      <c r="J81" s="14">
        <f t="shared" si="47"/>
        <v>71273.68842309953</v>
      </c>
      <c r="K81" s="14">
        <f t="shared" si="48"/>
        <v>233.68422433803124</v>
      </c>
      <c r="L81" s="14">
        <f t="shared" si="49"/>
        <v>8529.47418833814</v>
      </c>
      <c r="M81" s="14">
        <f t="shared" si="50"/>
        <v>31664.21239780324</v>
      </c>
      <c r="N81" s="14">
        <f t="shared" si="51"/>
        <v>14406.63243043963</v>
      </c>
      <c r="O81" s="14">
        <f t="shared" si="52"/>
        <v>14406.63243043963</v>
      </c>
      <c r="P81" s="15">
        <f t="shared" si="53"/>
        <v>2850.9475369239813</v>
      </c>
    </row>
    <row r="82" spans="1:16" ht="28.5" customHeight="1">
      <c r="A82" s="11" t="s">
        <v>158</v>
      </c>
      <c r="B82" s="11">
        <f t="shared" si="54"/>
        <v>76</v>
      </c>
      <c r="C82" s="17" t="s">
        <v>160</v>
      </c>
      <c r="D82" s="13" t="s">
        <v>68</v>
      </c>
      <c r="E82" s="14">
        <v>186915.750615434</v>
      </c>
      <c r="F82" s="14">
        <f t="shared" si="43"/>
        <v>191962.4758820507</v>
      </c>
      <c r="G82" s="14">
        <f t="shared" si="44"/>
        <v>46070.99421169217</v>
      </c>
      <c r="H82" s="14">
        <f t="shared" si="45"/>
        <v>15356.998070564056</v>
      </c>
      <c r="I82" s="14">
        <f t="shared" si="46"/>
        <v>5538.589468072282</v>
      </c>
      <c r="J82" s="14">
        <f t="shared" si="47"/>
        <v>153569.98070564057</v>
      </c>
      <c r="K82" s="14">
        <f t="shared" si="48"/>
        <v>503.5081334611166</v>
      </c>
      <c r="L82" s="14">
        <f t="shared" si="49"/>
        <v>18378.046871330756</v>
      </c>
      <c r="M82" s="14">
        <f t="shared" si="50"/>
        <v>68225.3520839813</v>
      </c>
      <c r="N82" s="14">
        <f t="shared" si="51"/>
        <v>31041.276427877838</v>
      </c>
      <c r="O82" s="14">
        <f t="shared" si="52"/>
        <v>31041.276427877838</v>
      </c>
      <c r="P82" s="15">
        <f t="shared" si="53"/>
        <v>6142.799228225623</v>
      </c>
    </row>
    <row r="83" spans="1:16" ht="29.25" customHeight="1">
      <c r="A83" s="11" t="s">
        <v>158</v>
      </c>
      <c r="B83" s="11">
        <f t="shared" si="54"/>
        <v>77</v>
      </c>
      <c r="C83" s="17" t="s">
        <v>161</v>
      </c>
      <c r="D83" s="13" t="s">
        <v>68</v>
      </c>
      <c r="E83" s="14">
        <v>569930.798743993</v>
      </c>
      <c r="F83" s="14">
        <f t="shared" si="43"/>
        <v>585318.9303100808</v>
      </c>
      <c r="G83" s="14">
        <f t="shared" si="44"/>
        <v>140476.54327441938</v>
      </c>
      <c r="H83" s="14">
        <f t="shared" si="45"/>
        <v>46825.51442480646</v>
      </c>
      <c r="I83" s="14">
        <f t="shared" si="46"/>
        <v>16887.890448290855</v>
      </c>
      <c r="J83" s="14">
        <f t="shared" si="47"/>
        <v>468255.1442480646</v>
      </c>
      <c r="K83" s="14">
        <f t="shared" si="48"/>
        <v>1535.2627680264413</v>
      </c>
      <c r="L83" s="14">
        <f t="shared" si="49"/>
        <v>56037.09103296511</v>
      </c>
      <c r="M83" s="14">
        <f t="shared" si="50"/>
        <v>208028.1050675828</v>
      </c>
      <c r="N83" s="14">
        <f t="shared" si="51"/>
        <v>94648.94964883011</v>
      </c>
      <c r="O83" s="14">
        <f t="shared" si="52"/>
        <v>94648.94964883011</v>
      </c>
      <c r="P83" s="15">
        <f t="shared" si="53"/>
        <v>18730.205769922584</v>
      </c>
    </row>
    <row r="84" spans="1:16" ht="26.25" customHeight="1">
      <c r="A84" s="11" t="s">
        <v>158</v>
      </c>
      <c r="B84" s="11">
        <f t="shared" si="54"/>
        <v>78</v>
      </c>
      <c r="C84" s="17" t="s">
        <v>162</v>
      </c>
      <c r="D84" s="13" t="s">
        <v>68</v>
      </c>
      <c r="E84" s="14">
        <v>2800426.94809615</v>
      </c>
      <c r="F84" s="14">
        <f t="shared" si="43"/>
        <v>2876038.475694746</v>
      </c>
      <c r="G84" s="14">
        <f t="shared" si="44"/>
        <v>690249.2341667389</v>
      </c>
      <c r="H84" s="14">
        <f t="shared" si="45"/>
        <v>230083.07805557965</v>
      </c>
      <c r="I84" s="14">
        <f t="shared" si="46"/>
        <v>82980.78224955332</v>
      </c>
      <c r="J84" s="14">
        <f t="shared" si="47"/>
        <v>2300830.780555797</v>
      </c>
      <c r="K84" s="14">
        <f t="shared" si="48"/>
        <v>7543.707477232119</v>
      </c>
      <c r="L84" s="14">
        <f t="shared" si="49"/>
        <v>275345.32291897235</v>
      </c>
      <c r="M84" s="14">
        <f t="shared" si="50"/>
        <v>1022172.3631649525</v>
      </c>
      <c r="N84" s="14">
        <f t="shared" si="51"/>
        <v>465069.5659713603</v>
      </c>
      <c r="O84" s="14">
        <f t="shared" si="52"/>
        <v>465069.5659713603</v>
      </c>
      <c r="P84" s="15">
        <f t="shared" si="53"/>
        <v>92033.23122223187</v>
      </c>
    </row>
    <row r="85" spans="1:16" ht="107.25" customHeight="1">
      <c r="A85" s="2" t="s">
        <v>2</v>
      </c>
      <c r="B85" s="2" t="s">
        <v>3</v>
      </c>
      <c r="C85" s="3" t="s">
        <v>4</v>
      </c>
      <c r="D85" s="4" t="s">
        <v>5</v>
      </c>
      <c r="E85" s="4" t="s">
        <v>49</v>
      </c>
      <c r="F85" s="4" t="s">
        <v>50</v>
      </c>
      <c r="G85" s="4" t="s">
        <v>86</v>
      </c>
      <c r="H85" s="6" t="s">
        <v>9</v>
      </c>
      <c r="I85" s="6" t="s">
        <v>10</v>
      </c>
      <c r="J85" s="5" t="s">
        <v>11</v>
      </c>
      <c r="K85" s="6" t="s">
        <v>12</v>
      </c>
      <c r="L85" s="4" t="s">
        <v>13</v>
      </c>
      <c r="M85" s="7" t="s">
        <v>14</v>
      </c>
      <c r="N85" s="8" t="s">
        <v>15</v>
      </c>
      <c r="O85" s="8" t="s">
        <v>16</v>
      </c>
      <c r="P85" s="9" t="s">
        <v>17</v>
      </c>
    </row>
    <row r="86" spans="1:16" ht="31.5" customHeight="1">
      <c r="A86" s="11" t="s">
        <v>158</v>
      </c>
      <c r="B86" s="11">
        <f>B84+1</f>
        <v>79</v>
      </c>
      <c r="C86" s="22" t="s">
        <v>163</v>
      </c>
      <c r="D86" s="13" t="s">
        <v>164</v>
      </c>
      <c r="E86" s="14">
        <v>196836.820728878</v>
      </c>
      <c r="F86" s="14">
        <f aca="true" t="shared" si="55" ref="F86:F94">E86*1.027</f>
        <v>202151.4148885577</v>
      </c>
      <c r="G86" s="14">
        <f aca="true" t="shared" si="56" ref="G86:G94">F86*0.96/4</f>
        <v>48516.33957325384</v>
      </c>
      <c r="H86" s="14">
        <f aca="true" t="shared" si="57" ref="H86:H94">G86/3</f>
        <v>16172.113191084614</v>
      </c>
      <c r="I86" s="14">
        <f aca="true" t="shared" si="58" ref="I86:I94">K86*11</f>
        <v>5832.5654131780575</v>
      </c>
      <c r="J86" s="14">
        <f aca="true" t="shared" si="59" ref="J86:J94">F86*0.8</f>
        <v>161721.13191084616</v>
      </c>
      <c r="K86" s="14">
        <f aca="true" t="shared" si="60" ref="K86:K94">F86*0.96/366</f>
        <v>530.2332193798234</v>
      </c>
      <c r="L86" s="14">
        <f aca="true" t="shared" si="61" ref="L86:L94">K86*50*0.73</f>
        <v>19353.512507363554</v>
      </c>
      <c r="M86" s="14">
        <f aca="true" t="shared" si="62" ref="M86:M94">J86-(G86+H86+I86+L86)</f>
        <v>71846.6012259661</v>
      </c>
      <c r="N86" s="14">
        <f aca="true" t="shared" si="63" ref="N86:N94">(M86-P86)/2</f>
        <v>32688.877974766125</v>
      </c>
      <c r="O86" s="14">
        <f aca="true" t="shared" si="64" ref="O86:O94">(M86-P86)/2</f>
        <v>32688.877974766125</v>
      </c>
      <c r="P86" s="15">
        <f aca="true" t="shared" si="65" ref="P86:P94">J86*0.04</f>
        <v>6468.845276433846</v>
      </c>
    </row>
    <row r="87" spans="1:16" ht="30.75" customHeight="1">
      <c r="A87" s="11" t="s">
        <v>165</v>
      </c>
      <c r="B87" s="11">
        <f aca="true" t="shared" si="66" ref="B87:B94">B86+1</f>
        <v>80</v>
      </c>
      <c r="C87" s="17" t="s">
        <v>166</v>
      </c>
      <c r="D87" s="13" t="s">
        <v>68</v>
      </c>
      <c r="E87" s="14">
        <v>89497.4626755631</v>
      </c>
      <c r="F87" s="14">
        <f t="shared" si="55"/>
        <v>91913.8941678033</v>
      </c>
      <c r="G87" s="14">
        <f t="shared" si="56"/>
        <v>22059.334600272792</v>
      </c>
      <c r="H87" s="14">
        <f t="shared" si="57"/>
        <v>7353.111533424264</v>
      </c>
      <c r="I87" s="14">
        <f t="shared" si="58"/>
        <v>2651.941864513669</v>
      </c>
      <c r="J87" s="14">
        <f t="shared" si="59"/>
        <v>73531.11533424264</v>
      </c>
      <c r="K87" s="14">
        <f t="shared" si="60"/>
        <v>241.08562404669718</v>
      </c>
      <c r="L87" s="14">
        <f t="shared" si="61"/>
        <v>8799.625277704446</v>
      </c>
      <c r="M87" s="14">
        <f t="shared" si="62"/>
        <v>32667.102058327466</v>
      </c>
      <c r="N87" s="14">
        <f t="shared" si="63"/>
        <v>14862.92872247888</v>
      </c>
      <c r="O87" s="14">
        <f t="shared" si="64"/>
        <v>14862.92872247888</v>
      </c>
      <c r="P87" s="15">
        <f t="shared" si="65"/>
        <v>2941.244613369706</v>
      </c>
    </row>
    <row r="88" spans="1:16" ht="38.25">
      <c r="A88" s="11" t="s">
        <v>165</v>
      </c>
      <c r="B88" s="11">
        <f t="shared" si="66"/>
        <v>81</v>
      </c>
      <c r="C88" s="12" t="s">
        <v>167</v>
      </c>
      <c r="D88" s="13" t="s">
        <v>168</v>
      </c>
      <c r="E88" s="14">
        <v>302929.259832566</v>
      </c>
      <c r="F88" s="14">
        <f t="shared" si="55"/>
        <v>311108.34984804527</v>
      </c>
      <c r="G88" s="14">
        <f t="shared" si="56"/>
        <v>74666.00396353086</v>
      </c>
      <c r="H88" s="14">
        <f t="shared" si="57"/>
        <v>24888.667987843623</v>
      </c>
      <c r="I88" s="14">
        <f t="shared" si="58"/>
        <v>8976.240913648518</v>
      </c>
      <c r="J88" s="14">
        <f t="shared" si="59"/>
        <v>248886.67987843623</v>
      </c>
      <c r="K88" s="14">
        <f t="shared" si="60"/>
        <v>816.0219012407745</v>
      </c>
      <c r="L88" s="14">
        <f t="shared" si="61"/>
        <v>29784.799395288268</v>
      </c>
      <c r="M88" s="14">
        <f t="shared" si="62"/>
        <v>110570.96761812494</v>
      </c>
      <c r="N88" s="14">
        <f t="shared" si="63"/>
        <v>50307.750211493745</v>
      </c>
      <c r="O88" s="14">
        <f t="shared" si="64"/>
        <v>50307.750211493745</v>
      </c>
      <c r="P88" s="15">
        <f t="shared" si="65"/>
        <v>9955.46719513745</v>
      </c>
    </row>
    <row r="89" spans="1:16" ht="34.5" customHeight="1">
      <c r="A89" s="11" t="s">
        <v>165</v>
      </c>
      <c r="B89" s="11">
        <f t="shared" si="66"/>
        <v>82</v>
      </c>
      <c r="C89" s="22" t="s">
        <v>169</v>
      </c>
      <c r="D89" s="13" t="s">
        <v>170</v>
      </c>
      <c r="E89" s="14">
        <v>305576.968570029</v>
      </c>
      <c r="F89" s="14">
        <f t="shared" si="55"/>
        <v>313827.5467214198</v>
      </c>
      <c r="G89" s="14">
        <f t="shared" si="56"/>
        <v>75318.61121314074</v>
      </c>
      <c r="H89" s="14">
        <f t="shared" si="57"/>
        <v>25106.203737713582</v>
      </c>
      <c r="I89" s="14">
        <f t="shared" si="58"/>
        <v>9054.696429995061</v>
      </c>
      <c r="J89" s="14">
        <f t="shared" si="59"/>
        <v>251062.03737713583</v>
      </c>
      <c r="K89" s="14">
        <f t="shared" si="60"/>
        <v>823.154220908642</v>
      </c>
      <c r="L89" s="14">
        <f t="shared" si="61"/>
        <v>30045.129063165426</v>
      </c>
      <c r="M89" s="14">
        <f t="shared" si="62"/>
        <v>111537.39693312102</v>
      </c>
      <c r="N89" s="14">
        <f t="shared" si="63"/>
        <v>50747.457719017795</v>
      </c>
      <c r="O89" s="14">
        <f t="shared" si="64"/>
        <v>50747.457719017795</v>
      </c>
      <c r="P89" s="15">
        <f t="shared" si="65"/>
        <v>10042.481495085432</v>
      </c>
    </row>
    <row r="90" spans="1:16" ht="32.25" customHeight="1">
      <c r="A90" s="11" t="s">
        <v>165</v>
      </c>
      <c r="B90" s="11">
        <f t="shared" si="66"/>
        <v>83</v>
      </c>
      <c r="C90" s="22" t="s">
        <v>171</v>
      </c>
      <c r="D90" s="13" t="s">
        <v>172</v>
      </c>
      <c r="E90" s="14">
        <v>61795.904324672</v>
      </c>
      <c r="F90" s="14">
        <f t="shared" si="55"/>
        <v>63464.39374143814</v>
      </c>
      <c r="G90" s="14">
        <f t="shared" si="56"/>
        <v>15231.454497945153</v>
      </c>
      <c r="H90" s="14">
        <f t="shared" si="57"/>
        <v>5077.151499315051</v>
      </c>
      <c r="I90" s="14">
        <f t="shared" si="58"/>
        <v>1831.1038194251003</v>
      </c>
      <c r="J90" s="14">
        <f t="shared" si="59"/>
        <v>50771.514993150515</v>
      </c>
      <c r="K90" s="14">
        <f t="shared" si="60"/>
        <v>166.46398358410002</v>
      </c>
      <c r="L90" s="14">
        <f t="shared" si="61"/>
        <v>6075.935400819651</v>
      </c>
      <c r="M90" s="14">
        <f t="shared" si="62"/>
        <v>22555.86977564556</v>
      </c>
      <c r="N90" s="14">
        <f t="shared" si="63"/>
        <v>10262.50458795977</v>
      </c>
      <c r="O90" s="14">
        <f t="shared" si="64"/>
        <v>10262.50458795977</v>
      </c>
      <c r="P90" s="15">
        <f t="shared" si="65"/>
        <v>2030.8605997260206</v>
      </c>
    </row>
    <row r="91" spans="1:16" ht="27" customHeight="1">
      <c r="A91" s="11" t="s">
        <v>165</v>
      </c>
      <c r="B91" s="11">
        <f t="shared" si="66"/>
        <v>84</v>
      </c>
      <c r="C91" s="12" t="s">
        <v>173</v>
      </c>
      <c r="D91" s="13" t="s">
        <v>174</v>
      </c>
      <c r="E91" s="14">
        <v>2400445.50850533</v>
      </c>
      <c r="F91" s="14">
        <f t="shared" si="55"/>
        <v>2465257.5372349736</v>
      </c>
      <c r="G91" s="14">
        <f t="shared" si="56"/>
        <v>591661.8089363937</v>
      </c>
      <c r="H91" s="14">
        <f t="shared" si="57"/>
        <v>197220.6029787979</v>
      </c>
      <c r="I91" s="14">
        <f t="shared" si="58"/>
        <v>71128.74205792711</v>
      </c>
      <c r="J91" s="14">
        <f t="shared" si="59"/>
        <v>1972206.029787979</v>
      </c>
      <c r="K91" s="14">
        <f t="shared" si="60"/>
        <v>6466.249277993374</v>
      </c>
      <c r="L91" s="14">
        <f t="shared" si="61"/>
        <v>236018.09864675812</v>
      </c>
      <c r="M91" s="14">
        <f t="shared" si="62"/>
        <v>876176.7771681023</v>
      </c>
      <c r="N91" s="14">
        <f t="shared" si="63"/>
        <v>398644.26798829157</v>
      </c>
      <c r="O91" s="14">
        <f t="shared" si="64"/>
        <v>398644.26798829157</v>
      </c>
      <c r="P91" s="15">
        <f t="shared" si="65"/>
        <v>78888.24119151916</v>
      </c>
    </row>
    <row r="92" spans="1:16" ht="27.75" customHeight="1">
      <c r="A92" s="11" t="s">
        <v>165</v>
      </c>
      <c r="B92" s="11">
        <f t="shared" si="66"/>
        <v>85</v>
      </c>
      <c r="C92" s="22" t="s">
        <v>175</v>
      </c>
      <c r="D92" s="13" t="s">
        <v>176</v>
      </c>
      <c r="E92" s="14">
        <v>161165.320527144</v>
      </c>
      <c r="F92" s="14">
        <f t="shared" si="55"/>
        <v>165516.7841813769</v>
      </c>
      <c r="G92" s="14">
        <f t="shared" si="56"/>
        <v>39724.028203530455</v>
      </c>
      <c r="H92" s="14">
        <f t="shared" si="57"/>
        <v>13241.342734510152</v>
      </c>
      <c r="I92" s="14">
        <f t="shared" si="58"/>
        <v>4775.566232118415</v>
      </c>
      <c r="J92" s="14">
        <f t="shared" si="59"/>
        <v>132413.42734510152</v>
      </c>
      <c r="K92" s="14">
        <f t="shared" si="60"/>
        <v>434.1423847380378</v>
      </c>
      <c r="L92" s="14">
        <f t="shared" si="61"/>
        <v>15846.19704293838</v>
      </c>
      <c r="M92" s="14">
        <f t="shared" si="62"/>
        <v>58826.293132004124</v>
      </c>
      <c r="N92" s="14">
        <f t="shared" si="63"/>
        <v>26764.878019100033</v>
      </c>
      <c r="O92" s="14">
        <f t="shared" si="64"/>
        <v>26764.878019100033</v>
      </c>
      <c r="P92" s="15">
        <f t="shared" si="65"/>
        <v>5296.5370938040605</v>
      </c>
    </row>
    <row r="93" spans="1:16" ht="28.5" customHeight="1">
      <c r="A93" s="11" t="s">
        <v>165</v>
      </c>
      <c r="B93" s="11">
        <f t="shared" si="66"/>
        <v>86</v>
      </c>
      <c r="C93" s="22" t="s">
        <v>177</v>
      </c>
      <c r="D93" s="13" t="s">
        <v>176</v>
      </c>
      <c r="E93" s="14">
        <v>138174.139405596</v>
      </c>
      <c r="F93" s="14">
        <f t="shared" si="55"/>
        <v>141904.8411695471</v>
      </c>
      <c r="G93" s="14">
        <f t="shared" si="56"/>
        <v>34057.1618806913</v>
      </c>
      <c r="H93" s="14">
        <f t="shared" si="57"/>
        <v>11352.387293563768</v>
      </c>
      <c r="I93" s="14">
        <f t="shared" si="58"/>
        <v>4094.3036140721783</v>
      </c>
      <c r="J93" s="14">
        <f t="shared" si="59"/>
        <v>113523.87293563767</v>
      </c>
      <c r="K93" s="14">
        <f t="shared" si="60"/>
        <v>372.20941946110713</v>
      </c>
      <c r="L93" s="14">
        <f t="shared" si="61"/>
        <v>13585.643810330408</v>
      </c>
      <c r="M93" s="14">
        <f t="shared" si="62"/>
        <v>50434.37633698001</v>
      </c>
      <c r="N93" s="14">
        <f t="shared" si="63"/>
        <v>22946.71070977725</v>
      </c>
      <c r="O93" s="14">
        <f t="shared" si="64"/>
        <v>22946.71070977725</v>
      </c>
      <c r="P93" s="15">
        <f t="shared" si="65"/>
        <v>4540.954917425507</v>
      </c>
    </row>
    <row r="94" spans="1:16" ht="24.75" customHeight="1">
      <c r="A94" s="11" t="s">
        <v>165</v>
      </c>
      <c r="B94" s="11">
        <f t="shared" si="66"/>
        <v>87</v>
      </c>
      <c r="C94" s="22" t="s">
        <v>178</v>
      </c>
      <c r="D94" s="13" t="s">
        <v>179</v>
      </c>
      <c r="E94" s="14">
        <v>319676.119722564</v>
      </c>
      <c r="F94" s="14">
        <f t="shared" si="55"/>
        <v>328307.37495507323</v>
      </c>
      <c r="G94" s="14">
        <f t="shared" si="56"/>
        <v>78793.76998921757</v>
      </c>
      <c r="H94" s="14">
        <f t="shared" si="57"/>
        <v>26264.58999640586</v>
      </c>
      <c r="I94" s="14">
        <f t="shared" si="58"/>
        <v>9472.475080670965</v>
      </c>
      <c r="J94" s="14">
        <f t="shared" si="59"/>
        <v>262645.8999640586</v>
      </c>
      <c r="K94" s="14">
        <f t="shared" si="60"/>
        <v>861.134098242815</v>
      </c>
      <c r="L94" s="14">
        <f t="shared" si="61"/>
        <v>31431.394585862745</v>
      </c>
      <c r="M94" s="14">
        <f t="shared" si="62"/>
        <v>116683.67031190146</v>
      </c>
      <c r="N94" s="14">
        <f t="shared" si="63"/>
        <v>53088.91715666956</v>
      </c>
      <c r="O94" s="14">
        <f t="shared" si="64"/>
        <v>53088.91715666956</v>
      </c>
      <c r="P94" s="15">
        <f t="shared" si="65"/>
        <v>10505.835998562345</v>
      </c>
    </row>
    <row r="95" spans="1:16" ht="32.25" customHeight="1">
      <c r="A95" s="26" t="s">
        <v>180</v>
      </c>
      <c r="B95" s="26"/>
      <c r="C95" s="26"/>
      <c r="D95" s="26"/>
      <c r="E95" s="27">
        <f>SUM(E4:E94)</f>
        <v>81528934.74326463</v>
      </c>
      <c r="F95" s="14">
        <f>SUM(F4:F94)</f>
        <v>111739408.24133283</v>
      </c>
      <c r="G95" s="14">
        <f>SUM(G4:G30,G32:G94)</f>
        <v>20095251.83551986</v>
      </c>
      <c r="H95" s="14">
        <f aca="true" t="shared" si="67" ref="H95:P95">SUM(H4:H94)</f>
        <v>6698417.278506621</v>
      </c>
      <c r="I95" s="14">
        <f t="shared" si="67"/>
        <v>2415822.6250351737</v>
      </c>
      <c r="J95" s="14">
        <f t="shared" si="67"/>
        <v>81310185.87542687</v>
      </c>
      <c r="K95" s="14">
        <f t="shared" si="67"/>
        <v>293086.9724362826</v>
      </c>
      <c r="L95" s="14">
        <f t="shared" si="67"/>
        <v>11368058.440343983</v>
      </c>
      <c r="M95" s="14">
        <f t="shared" si="67"/>
        <v>40732635.69602123</v>
      </c>
      <c r="N95" s="20">
        <f t="shared" si="67"/>
        <v>18740114.13050207</v>
      </c>
      <c r="O95" s="20">
        <f t="shared" si="67"/>
        <v>18740114.13050207</v>
      </c>
      <c r="P95" s="20">
        <f t="shared" si="67"/>
        <v>3252407.435017075</v>
      </c>
    </row>
    <row r="96" spans="1:16" ht="28.5" customHeight="1">
      <c r="A96" s="28" t="s">
        <v>181</v>
      </c>
      <c r="B96" s="28"/>
      <c r="C96" s="28"/>
      <c r="D96" s="28"/>
      <c r="E96" s="28"/>
      <c r="F96" s="28"/>
      <c r="G96" s="28"/>
      <c r="H96" s="28"/>
      <c r="I96" s="28"/>
      <c r="J96" s="28"/>
      <c r="K96" s="29">
        <f>N95+O95+P95</f>
        <v>40732635.696021214</v>
      </c>
      <c r="L96" s="29"/>
      <c r="M96" s="29"/>
      <c r="N96" s="29"/>
      <c r="O96" s="29"/>
      <c r="P96" s="29"/>
    </row>
    <row r="97" ht="12.75">
      <c r="A97" t="s">
        <v>182</v>
      </c>
    </row>
    <row r="99" spans="1:6" ht="20.25" customHeight="1">
      <c r="A99" s="30" t="s">
        <v>183</v>
      </c>
      <c r="B99" s="30"/>
      <c r="C99" s="30"/>
      <c r="D99" s="30"/>
      <c r="E99" s="30"/>
      <c r="F99" s="30"/>
    </row>
    <row r="100" spans="1:16" ht="33.75" customHeight="1">
      <c r="A100" s="31" t="s">
        <v>184</v>
      </c>
      <c r="B100" s="31"/>
      <c r="C100" s="31"/>
      <c r="D100" s="31"/>
      <c r="E100" s="31"/>
      <c r="J100" s="32"/>
      <c r="K100" s="32"/>
      <c r="L100" s="32"/>
      <c r="M100" s="32"/>
      <c r="N100" s="32"/>
      <c r="O100" s="32"/>
      <c r="P100" s="32"/>
    </row>
    <row r="101" spans="13:16" ht="15.75">
      <c r="M101" s="32" t="s">
        <v>185</v>
      </c>
      <c r="N101" s="32"/>
      <c r="O101" s="32"/>
      <c r="P101" s="32"/>
    </row>
    <row r="102" spans="13:15" ht="15.75">
      <c r="M102" s="32" t="s">
        <v>186</v>
      </c>
      <c r="N102" s="32"/>
      <c r="O102" s="32"/>
    </row>
  </sheetData>
  <sheetProtection selectLockedCells="1" selectUnlockedCells="1"/>
  <mergeCells count="7">
    <mergeCell ref="A1:P1"/>
    <mergeCell ref="A2:P2"/>
    <mergeCell ref="A95:D95"/>
    <mergeCell ref="A96:J96"/>
    <mergeCell ref="K96:P96"/>
    <mergeCell ref="A99:F99"/>
    <mergeCell ref="A100:E100"/>
  </mergeCells>
  <printOptions horizontalCentered="1" verticalCentered="1"/>
  <pageMargins left="0.39375" right="0.39375" top="0.8659722222222223" bottom="1.1034722222222222" header="0.5118055555555555" footer="0.8659722222222223"/>
  <pageSetup firstPageNumber="1" useFirstPageNumber="1" horizontalDpi="300" verticalDpi="300" orientation="landscape" paperSize="9" scale="58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2013-01-30T12:19:33Z</dcterms:modified>
  <cp:category/>
  <cp:version/>
  <cp:contentType/>
  <cp:contentStatus/>
  <cp:revision>1</cp:revision>
</cp:coreProperties>
</file>