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Tabella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<sst xmlns="http://schemas.openxmlformats.org/spreadsheetml/2006/main" count="239" uniqueCount="130">
  <si>
    <t>ALLEGATO 1 – D.D.S. N. 3471 - SERVIZIO 1      DEL 12/12/2012</t>
  </si>
  <si>
    <t xml:space="preserve">CORRISPETTIVI DEI CONTRATTI DI AFFIDAMENTO PROVVISORIO DEI SERVIZI DI COMPETENZA REGIONALE   ANNO 2012 </t>
  </si>
  <si>
    <t>N°</t>
  </si>
  <si>
    <t>PROV.</t>
  </si>
  <si>
    <t xml:space="preserve">AZIENDA </t>
  </si>
  <si>
    <t xml:space="preserve">IMPORTO ANNUO 2011 </t>
  </si>
  <si>
    <t>IMPORTO ANNUO 2012 (comprensivo di ISTAT 2,7%)                                                A</t>
  </si>
  <si>
    <t xml:space="preserve">IMPORTO 1^TRIMESTRALITA' 2012   DDS 346/2012                                                                     B                       </t>
  </si>
  <si>
    <t>ACCONTO  2^ TRIMESTRALITA' 2012 (PARI A 1/3 1°TRIM.) DDS 1352/2012              C</t>
  </si>
  <si>
    <t>2° ACCONTO 2^TRIMESTRALITA' PER IL PERIODO 1/5-11/05/2012 (11gg)                                           D</t>
  </si>
  <si>
    <r>
      <t xml:space="preserve">IMPORTO ANNUO 2012 (comprensivo di ISTAT 2,7%) RIDOTTO ex l.r. 27/2012  - </t>
    </r>
    <r>
      <rPr>
        <b/>
        <sz val="11"/>
        <rFont val="Times New Roman"/>
        <family val="1"/>
      </rPr>
      <t>80</t>
    </r>
    <r>
      <rPr>
        <b/>
        <sz val="12"/>
        <rFont val="Times New Roman"/>
        <family val="1"/>
      </rPr>
      <t xml:space="preserve">%                                                        </t>
    </r>
    <r>
      <rPr>
        <sz val="12"/>
        <rFont val="Times New Roman"/>
        <family val="1"/>
      </rPr>
      <t xml:space="preserve">  A1   </t>
    </r>
    <r>
      <rPr>
        <b/>
        <sz val="12"/>
        <rFont val="Times New Roman"/>
        <family val="1"/>
      </rPr>
      <t xml:space="preserve">  </t>
    </r>
  </si>
  <si>
    <t>IMPORTO CORRISPETTIVO (96% di A) GIORNALIERO                                                                 E</t>
  </si>
  <si>
    <t>RESIDUO 2°TRIM.2012 Rideterminato ai sensi  ART.7 L.R. 27/2012 e sulla base dello stanziamento   (E*50gg*0,73)                  F</t>
  </si>
  <si>
    <t>IMPORTO CORRISPETTIVO 2012  DA PAGARE   (3° trim.+ 4°trim.+ saldo)                                  G</t>
  </si>
  <si>
    <t>IMPORTO 3^TRIMESTRALITA' 2012 CALCOLATA  SULL'80%  DEL  CORRISPETTIVO ANNUO                                                                H</t>
  </si>
  <si>
    <t xml:space="preserve">IMPORTO 4^TRIMESTRALITA' 2012 CALCOLATA  SULL'80%  DEL  CORRISPETTIVO ANNUO                                                                                                   I           </t>
  </si>
  <si>
    <t>SALDO 4%  CALCOLATO  SULL'80%  DEL  CORRISPETTIVO ANNUO                                       L</t>
  </si>
  <si>
    <t>PA</t>
  </si>
  <si>
    <t xml:space="preserve">A.S.T.    S.p.a </t>
  </si>
  <si>
    <t>AG</t>
  </si>
  <si>
    <t>A.T.A. Agrigentina Trasporti Automobilistici S.r.l</t>
  </si>
  <si>
    <t>A.T.I.S.  S.n.c</t>
  </si>
  <si>
    <t>CL</t>
  </si>
  <si>
    <t>A.T.M. di  Maida Angela  Sas</t>
  </si>
  <si>
    <t>CT</t>
  </si>
  <si>
    <t>ALBATROS</t>
  </si>
  <si>
    <t>Astra S.r.l.</t>
  </si>
  <si>
    <t xml:space="preserve">Autoservizi Cuffaro s.r.l. </t>
  </si>
  <si>
    <t>ME</t>
  </si>
  <si>
    <t>Bevacqua e Vitanza S.n.c</t>
  </si>
  <si>
    <t>BUDA Autolinee S.r.l</t>
  </si>
  <si>
    <t>C.I.T.A.   S.r.l.</t>
  </si>
  <si>
    <t>C.I.T.I.S.</t>
  </si>
  <si>
    <t>Cacciatore Anselmo  e C. S.a.s.</t>
  </si>
  <si>
    <t>Camarda e Drago S.r.l</t>
  </si>
  <si>
    <t xml:space="preserve">Camilleri  &amp; Argento   F.lli S.r.l </t>
  </si>
  <si>
    <t>Camilleri  Argento &amp; Lattuca F.lli s.r.l.</t>
  </si>
  <si>
    <t>Campagna e Ciccolo S.r.l</t>
  </si>
  <si>
    <t>Cancellieri V.zina  Sas</t>
  </si>
  <si>
    <t>SR</t>
  </si>
  <si>
    <t>Caruso Midolo P. &amp; C. S.a.s</t>
  </si>
  <si>
    <t>Cavaleri G.ppe Autolinee  S.r.l</t>
  </si>
  <si>
    <t>Cipriano Vincenza</t>
  </si>
  <si>
    <t>Cracchiolo  S.r.l</t>
  </si>
  <si>
    <t>Cuffaro Angelo &amp; Raffaele &amp; C.   S.r.l</t>
  </si>
  <si>
    <t>Cuffaro V.zo &amp; C.  S.r.l</t>
  </si>
  <si>
    <t>IMPORTO 1^TRIMESTRALITA' 2012   DDS 346/2012                                            B</t>
  </si>
  <si>
    <r>
      <t>IMPORTO ANNUO 2012 (comprensivo di ISTAT 2,7%) RIDOTTO ex l.r. 27/2012  - 80</t>
    </r>
    <r>
      <rPr>
        <b/>
        <sz val="12"/>
        <rFont val="Times New Roman"/>
        <family val="1"/>
      </rPr>
      <t xml:space="preserve">%                                                        </t>
    </r>
    <r>
      <rPr>
        <sz val="12"/>
        <rFont val="Times New Roman"/>
        <family val="1"/>
      </rPr>
      <t xml:space="preserve">  A1   </t>
    </r>
    <r>
      <rPr>
        <b/>
        <sz val="12"/>
        <rFont val="Times New Roman"/>
        <family val="1"/>
      </rPr>
      <t xml:space="preserve">  </t>
    </r>
  </si>
  <si>
    <t>RESIDUO 2°TRIM.2012 Rideterminato ai sensi  ART.7 L.R. 27/2012 e sulla base dello stanziamento   (E*50gg*0,73)</t>
  </si>
  <si>
    <t>IMPORTO 3^TRIMESTRALITA' 2012 CALCOLATA  SULL'80%  DEL  CORRISPETTIVO ANNUO                                                         H</t>
  </si>
  <si>
    <t xml:space="preserve">IMPORTO 4^TRIMESTRALITA' 2012 CALCOLATA  SULL'80%  DEL  CORRISPETTIVO ANNUO                                                                   I           </t>
  </si>
  <si>
    <t>SALDO 4%  CALCOLATO  SULL'80%  DEL  CORRISPETTIVO ANNUO                                        L</t>
  </si>
  <si>
    <t>D'Amico Autonoleggi S.a.s</t>
  </si>
  <si>
    <t>Emanuele Antonino Autoservizi S.r.l</t>
  </si>
  <si>
    <t>EN</t>
  </si>
  <si>
    <t>Eredi  Gueli  S.r.l</t>
  </si>
  <si>
    <t>Etna  Trasporti  S.p.a</t>
  </si>
  <si>
    <t>Federico Nicolò</t>
  </si>
  <si>
    <t>Gallo Autolinee S.r.l</t>
  </si>
  <si>
    <t>Giamporcaro F.lli Autolinee  S.r.l.</t>
  </si>
  <si>
    <t>Giardina Viaggi s.r.l (ex Sarri F.sco Paolo)</t>
  </si>
  <si>
    <t>Giuntabus S.r.l</t>
  </si>
  <si>
    <t xml:space="preserve">Giuntabus Trasporti S.r.l </t>
  </si>
  <si>
    <t>Greco Pietro &amp; C. A.zi S.n.c</t>
  </si>
  <si>
    <t>I.S.E.A.  s.r.l.</t>
  </si>
  <si>
    <t>Ibla Tour Società Cooperativa</t>
  </si>
  <si>
    <t>IMAKARA Autoservizi</t>
  </si>
  <si>
    <t>Interbus  S.p.a</t>
  </si>
  <si>
    <t>JONICA  Trasporti S.p.A</t>
  </si>
  <si>
    <t>Lattuca F.lli Autolinee  S.r.l</t>
  </si>
  <si>
    <t>Levanto Pietro &amp; C.</t>
  </si>
  <si>
    <t xml:space="preserve">Lo Iacono  &amp; C. Aut.zi  S.n.c </t>
  </si>
  <si>
    <t>Lombardo  &amp; Glorioso S.r.l</t>
  </si>
  <si>
    <t xml:space="preserve">Lumia Salvatore S.r.l </t>
  </si>
  <si>
    <t>Macaluso Aut.zi  di Li Pomi Calcedonio</t>
  </si>
  <si>
    <t>Magistro Autolinee S.r.l</t>
  </si>
  <si>
    <t>Matasso Giuseppe Autoservizi S.a.s</t>
  </si>
  <si>
    <t>RG</t>
  </si>
  <si>
    <t xml:space="preserve">Mercorillo Giacomo Francesco </t>
  </si>
  <si>
    <t>Molinaro S.r.l.</t>
  </si>
  <si>
    <t>Notaro Servizi Autolinee S.a.s.</t>
  </si>
  <si>
    <t>IMPORTO 1^TRIMESTRALITA' 2012   DDS 346/2012                                B</t>
  </si>
  <si>
    <t xml:space="preserve">IMPORTO CORRISPETTIVO (96% di A) GIORNALIERO                                      E                                         </t>
  </si>
  <si>
    <t xml:space="preserve">IMPORTO 4^TRIMESTRALITA' 2012 CALCOLATA  SULL'80%  DEL  CORRISPETTIVO ANNUO                                                                  I           </t>
  </si>
  <si>
    <t xml:space="preserve"> SALDO  4%  CALCOLATO  SULL'80%  DEL  CORRISPETTIVO ANNUO                                      L</t>
  </si>
  <si>
    <t>Ortolano &amp; Puglisi S.n.c</t>
  </si>
  <si>
    <t>Panepinto  S.a.s di Panepinto Antonio &amp; C.</t>
  </si>
  <si>
    <t>TP</t>
  </si>
  <si>
    <t xml:space="preserve">Partanna Autotrasporti  S.C.  A.r.l. </t>
  </si>
  <si>
    <t>Patti F.lli Autolinee   S.r.l</t>
  </si>
  <si>
    <t>Pennisi Alfio</t>
  </si>
  <si>
    <t>Platani Autolinee  S.a.s</t>
  </si>
  <si>
    <t>Prestia &amp; Comandè s.r.l.</t>
  </si>
  <si>
    <t xml:space="preserve">AG </t>
  </si>
  <si>
    <t>Puleo Riccardo</t>
  </si>
  <si>
    <t>Randazzo F. di Di Gesù'</t>
  </si>
  <si>
    <t>Romano F.lli Autolinee S.a.s</t>
  </si>
  <si>
    <t>Russo Autolinee  S.n.c</t>
  </si>
  <si>
    <t>Russo Autoservizi S.r.l.</t>
  </si>
  <si>
    <t>S.A.G.   Srl</t>
  </si>
  <si>
    <t>S.A.L. Licata Autolinee   S.r.l.</t>
  </si>
  <si>
    <t>S.A.L.E.S. di Saverio Pintaudi</t>
  </si>
  <si>
    <t>S.C.A.D.I.  Soc. Coop. a rl</t>
  </si>
  <si>
    <t>SAIS Autolinee S.p.a</t>
  </si>
  <si>
    <t>SAIS Trasporti  S.p.a</t>
  </si>
  <si>
    <t>Salemi Autoservizi  S.r.l</t>
  </si>
  <si>
    <t>Sassadoro di Tocco Giuseppa &amp; C. S.a.s</t>
  </si>
  <si>
    <t>Savit Scichilone S.r.l</t>
  </si>
  <si>
    <t>Sberna  Viaggi  S.r.l</t>
  </si>
  <si>
    <t>Scionti F.lli S.n.c</t>
  </si>
  <si>
    <t>Segesta Autolinee  S.r.l</t>
  </si>
  <si>
    <t>Sicilbus S.r.l</t>
  </si>
  <si>
    <t xml:space="preserve">Soc. Coop. Adranone </t>
  </si>
  <si>
    <t>IMPORTO CORRISPETTIVO (96% di A) GIORNALIERO                                                                  E</t>
  </si>
  <si>
    <t xml:space="preserve"> SALDO 4%  CALCOLATO  SULL'80%  DEL  CORRISPETTIVO ANNUO                                       L</t>
  </si>
  <si>
    <t>Sommatinese Viaggi di Vilardo Sebastiano &amp; C. Sas</t>
  </si>
  <si>
    <t>Stassi Saverio  &amp; C.  S.n.c</t>
  </si>
  <si>
    <t>T.A.I.  S.r.l</t>
  </si>
  <si>
    <t>Tarantola Bus S.r.l.</t>
  </si>
  <si>
    <t>Travel Bus A.r.l.</t>
  </si>
  <si>
    <t>Tumino Maria Rosa &amp; C.</t>
  </si>
  <si>
    <t>Valastro Autonoleggi</t>
  </si>
  <si>
    <t>Viaggi Simili S.a.s</t>
  </si>
  <si>
    <t>Zappalà e Torrisi S.r.l</t>
  </si>
  <si>
    <t>Zuccalà Giovanni</t>
  </si>
  <si>
    <t xml:space="preserve">TOTALE </t>
  </si>
  <si>
    <t xml:space="preserve">TOTALE DA IMPEGNARE   3^ TRIM. + 4^TRIM. + SALDO  </t>
  </si>
  <si>
    <t>F.to  Il Dirigente del Servizio</t>
  </si>
  <si>
    <t xml:space="preserve">             Vincenzo Pacetto</t>
  </si>
  <si>
    <t xml:space="preserve">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</si>
</sst>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1" fillId="0" borderId="0" xfId="0" applyFont="1" applyBorder="1" applyAlignment="1">
      <alignment horizontal="justify" vertical="center"/>
    </xf>
    <xf numFmtId="164" fontId="2" fillId="0" borderId="1" xfId="0" applyFont="1" applyBorder="1" applyAlignment="1">
      <alignment horizontal="center" vertical="center"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justify" vertical="center"/>
    </xf>
    <xf numFmtId="164" fontId="5" fillId="2" borderId="1" xfId="0" applyFont="1" applyFill="1" applyBorder="1" applyAlignment="1">
      <alignment horizontal="justify" vertical="center" wrapText="1"/>
    </xf>
    <xf numFmtId="164" fontId="5" fillId="0" borderId="1" xfId="0" applyFont="1" applyBorder="1" applyAlignment="1">
      <alignment horizontal="justify" vertical="center"/>
    </xf>
    <xf numFmtId="164" fontId="2" fillId="0" borderId="1" xfId="0" applyFont="1" applyBorder="1" applyAlignment="1">
      <alignment horizontal="justify"/>
    </xf>
    <xf numFmtId="164" fontId="2" fillId="0" borderId="1" xfId="0" applyFont="1" applyBorder="1" applyAlignment="1">
      <alignment horizontal="justify" vertical="center"/>
    </xf>
    <xf numFmtId="164" fontId="2" fillId="0" borderId="0" xfId="0" applyFont="1" applyBorder="1" applyAlignment="1">
      <alignment horizontal="justify" vertical="center"/>
    </xf>
    <xf numFmtId="164" fontId="8" fillId="0" borderId="1" xfId="20" applyFont="1" applyFill="1" applyBorder="1" applyAlignment="1">
      <alignment horizontal="center" vertical="center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5" fontId="8" fillId="0" borderId="1" xfId="20" applyNumberFormat="1" applyFont="1" applyBorder="1" applyAlignment="1">
      <alignment vertical="center"/>
      <protection/>
    </xf>
    <xf numFmtId="165" fontId="8" fillId="0" borderId="1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5" fontId="9" fillId="0" borderId="1" xfId="20" applyNumberFormat="1" applyFont="1" applyBorder="1" applyAlignment="1">
      <alignment vertical="center"/>
      <protection/>
    </xf>
    <xf numFmtId="164" fontId="4" fillId="0" borderId="1" xfId="0" applyFont="1" applyBorder="1" applyAlignment="1">
      <alignment horizontal="right" vertical="center"/>
    </xf>
    <xf numFmtId="165" fontId="4" fillId="0" borderId="1" xfId="0" applyNumberFormat="1" applyFont="1" applyBorder="1" applyAlignment="1">
      <alignment/>
    </xf>
    <xf numFmtId="165" fontId="8" fillId="0" borderId="1" xfId="20" applyNumberFormat="1" applyFont="1" applyBorder="1" applyAlignment="1">
      <alignment/>
      <protection/>
    </xf>
    <xf numFmtId="165" fontId="7" fillId="0" borderId="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10" fillId="0" borderId="1" xfId="0" applyFont="1" applyBorder="1" applyAlignment="1">
      <alignment horizontal="right"/>
    </xf>
    <xf numFmtId="165" fontId="11" fillId="0" borderId="1" xfId="20" applyNumberFormat="1" applyFont="1" applyBorder="1" applyAlignment="1">
      <alignment vertical="center"/>
      <protection/>
    </xf>
    <xf numFmtId="164" fontId="0" fillId="0" borderId="0" xfId="0" applyBorder="1" applyAlignment="1">
      <alignment/>
    </xf>
    <xf numFmtId="164" fontId="12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Allegato per preventivo assenso contratt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workbookViewId="0" topLeftCell="F83">
      <selection activeCell="L100" sqref="L100"/>
    </sheetView>
  </sheetViews>
  <sheetFormatPr defaultColWidth="12.57421875" defaultRowHeight="12.75"/>
  <cols>
    <col min="1" max="1" width="3.421875" style="0" customWidth="1"/>
    <col min="2" max="2" width="5.7109375" style="0" customWidth="1"/>
    <col min="3" max="3" width="41.421875" style="0" customWidth="1"/>
    <col min="4" max="4" width="15.140625" style="0" customWidth="1"/>
    <col min="5" max="5" width="15.28125" style="0" customWidth="1"/>
    <col min="6" max="6" width="15.00390625" style="0" customWidth="1"/>
    <col min="7" max="7" width="15.421875" style="0" customWidth="1"/>
    <col min="8" max="8" width="15.7109375" style="0" customWidth="1"/>
    <col min="9" max="9" width="18.140625" style="0" customWidth="1"/>
    <col min="10" max="10" width="15.28125" style="0" customWidth="1"/>
    <col min="11" max="12" width="17.140625" style="0" customWidth="1"/>
    <col min="13" max="13" width="17.7109375" style="0" customWidth="1"/>
    <col min="14" max="14" width="17.8515625" style="0" customWidth="1"/>
    <col min="15" max="15" width="13.140625" style="0" customWidth="1"/>
    <col min="16" max="18" width="16.140625" style="0" customWidth="1"/>
    <col min="19" max="19" width="15.421875" style="0" customWidth="1"/>
    <col min="20" max="25" width="0" style="0" hidden="1" customWidth="1"/>
    <col min="26" max="26" width="14.8515625" style="0" customWidth="1"/>
    <col min="27" max="27" width="17.00390625" style="0" customWidth="1"/>
    <col min="28" max="28" width="15.8515625" style="0" customWidth="1"/>
    <col min="29" max="29" width="17.28125" style="0" customWidth="1"/>
    <col min="30" max="254" width="11.57421875" style="0" customWidth="1"/>
    <col min="255" max="16384" width="11.57421875" style="0" customWidth="1"/>
  </cols>
  <sheetData>
    <row r="1" spans="1:256" s="2" customFormat="1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IU1"/>
      <c r="IV1"/>
    </row>
    <row r="2" spans="1:256" s="2" customFormat="1" ht="31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3"/>
      <c r="R2" s="3"/>
      <c r="S2"/>
      <c r="T2" s="4"/>
      <c r="U2" s="4"/>
      <c r="V2" s="4"/>
      <c r="W2" s="4"/>
      <c r="X2" s="4"/>
      <c r="Y2" s="5"/>
      <c r="AB2" s="6"/>
      <c r="IU2"/>
      <c r="IV2"/>
    </row>
    <row r="3" spans="1:16" ht="116.25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12" t="s">
        <v>11</v>
      </c>
      <c r="K3" s="11" t="s">
        <v>12</v>
      </c>
      <c r="L3" s="10" t="s">
        <v>13</v>
      </c>
      <c r="M3" s="13" t="s">
        <v>14</v>
      </c>
      <c r="N3" s="13" t="s">
        <v>15</v>
      </c>
      <c r="O3" s="14" t="s">
        <v>16</v>
      </c>
      <c r="P3" s="15"/>
    </row>
    <row r="4" spans="1:16" ht="29.25" customHeight="1">
      <c r="A4" s="16">
        <v>1</v>
      </c>
      <c r="B4" s="17" t="s">
        <v>17</v>
      </c>
      <c r="C4" s="18" t="s">
        <v>18</v>
      </c>
      <c r="D4" s="19">
        <v>22172714.42512</v>
      </c>
      <c r="E4" s="19">
        <f>D4*1.027</f>
        <v>22771377.71459824</v>
      </c>
      <c r="F4" s="19">
        <f>E4*0.96/4</f>
        <v>5465130.651503577</v>
      </c>
      <c r="G4" s="19">
        <f>F4/3</f>
        <v>1821710.217167859</v>
      </c>
      <c r="H4" s="19">
        <f>J4*11</f>
        <v>657010.2422572606</v>
      </c>
      <c r="I4" s="19">
        <f>E4*0.8</f>
        <v>18217102.17167859</v>
      </c>
      <c r="J4" s="19">
        <f>E4*0.96/366</f>
        <v>59728.20384156915</v>
      </c>
      <c r="K4" s="19">
        <f>J4*50*0.73</f>
        <v>2180079.4402172742</v>
      </c>
      <c r="L4" s="20">
        <f>I4-F4-G4-H4-K4</f>
        <v>8093171.620532622</v>
      </c>
      <c r="M4" s="20">
        <f>(L4-O4)/2</f>
        <v>3682243.766832739</v>
      </c>
      <c r="N4" s="20">
        <f>(L4-O4)/2</f>
        <v>3682243.766832739</v>
      </c>
      <c r="O4" s="20">
        <f>I4*0.04</f>
        <v>728684.0868671436</v>
      </c>
      <c r="P4" s="21"/>
    </row>
    <row r="5" spans="1:16" ht="29.25">
      <c r="A5" s="16">
        <f>A4+1</f>
        <v>2</v>
      </c>
      <c r="B5" s="17" t="s">
        <v>19</v>
      </c>
      <c r="C5" s="18" t="s">
        <v>20</v>
      </c>
      <c r="D5" s="19">
        <v>492759.259159086</v>
      </c>
      <c r="E5" s="19">
        <f>D5*1.027</f>
        <v>506063.75915638125</v>
      </c>
      <c r="F5" s="19">
        <f>E5*0.96/4</f>
        <v>121455.30219753149</v>
      </c>
      <c r="G5" s="19">
        <f>F5/3</f>
        <v>40485.100732510495</v>
      </c>
      <c r="H5" s="19">
        <f>J5*11</f>
        <v>14601.18387074149</v>
      </c>
      <c r="I5" s="19">
        <f>E5*0.8</f>
        <v>404851.007325105</v>
      </c>
      <c r="J5" s="19">
        <f>E5*0.96/366</f>
        <v>1327.38035188559</v>
      </c>
      <c r="K5" s="19">
        <f>J5*50*0.73</f>
        <v>48449.38284382404</v>
      </c>
      <c r="L5" s="20">
        <f>I5-F5-G5-H5-K5</f>
        <v>179860.03768049748</v>
      </c>
      <c r="M5" s="20">
        <f>(L5-O5)/2</f>
        <v>81832.99869374665</v>
      </c>
      <c r="N5" s="20">
        <f>(L5-O5)/2</f>
        <v>81832.99869374665</v>
      </c>
      <c r="O5" s="20">
        <f>I5*0.04</f>
        <v>16194.040293004202</v>
      </c>
      <c r="P5" s="21"/>
    </row>
    <row r="6" spans="1:16" ht="25.5" customHeight="1">
      <c r="A6" s="16">
        <f>A5+1</f>
        <v>3</v>
      </c>
      <c r="B6" s="17" t="s">
        <v>17</v>
      </c>
      <c r="C6" s="18" t="s">
        <v>21</v>
      </c>
      <c r="D6" s="19">
        <v>107795.870882735</v>
      </c>
      <c r="E6" s="19">
        <f>D6*1.027</f>
        <v>110706.35939656883</v>
      </c>
      <c r="F6" s="19">
        <f>E6*0.96/4</f>
        <v>26569.52625517652</v>
      </c>
      <c r="G6" s="19">
        <f>F6/3</f>
        <v>8856.508751725507</v>
      </c>
      <c r="H6" s="19">
        <f>J6*11</f>
        <v>3194.1506973436253</v>
      </c>
      <c r="I6" s="19">
        <f>E6*0.8</f>
        <v>88565.08751725507</v>
      </c>
      <c r="J6" s="19">
        <f>E6*0.96/366</f>
        <v>290.37733612214777</v>
      </c>
      <c r="K6" s="19">
        <f>J6*50*0.73</f>
        <v>10598.772768458393</v>
      </c>
      <c r="L6" s="20">
        <f>I6-F6-G6-H6-K6</f>
        <v>39346.129044551024</v>
      </c>
      <c r="M6" s="20">
        <f>(L6-O6)/2</f>
        <v>17901.76277193041</v>
      </c>
      <c r="N6" s="20">
        <f>(L6-O6)/2</f>
        <v>17901.76277193041</v>
      </c>
      <c r="O6" s="20">
        <f>I6*0.04</f>
        <v>3542.603500690203</v>
      </c>
      <c r="P6" s="21"/>
    </row>
    <row r="7" spans="1:16" ht="26.25" customHeight="1">
      <c r="A7" s="16">
        <f>A6+1</f>
        <v>4</v>
      </c>
      <c r="B7" s="17" t="s">
        <v>22</v>
      </c>
      <c r="C7" s="18" t="s">
        <v>23</v>
      </c>
      <c r="D7" s="19">
        <v>198178.820104466</v>
      </c>
      <c r="E7" s="19">
        <f>D7*1.027</f>
        <v>203529.64824728656</v>
      </c>
      <c r="F7" s="19">
        <f>E7*0.96/4</f>
        <v>48847.11557934877</v>
      </c>
      <c r="G7" s="19">
        <f>F7/3</f>
        <v>16282.371859782923</v>
      </c>
      <c r="H7" s="19">
        <f>J7*11</f>
        <v>5872.3308346758095</v>
      </c>
      <c r="I7" s="19">
        <f>E7*0.8</f>
        <v>162823.71859782925</v>
      </c>
      <c r="J7" s="19">
        <f>E7*0.96/366</f>
        <v>533.8482576978008</v>
      </c>
      <c r="K7" s="19">
        <f>J7*50*0.73</f>
        <v>19485.461405969727</v>
      </c>
      <c r="L7" s="20">
        <f>I7-F7-G7-H7-K7</f>
        <v>72336.43891805201</v>
      </c>
      <c r="M7" s="20">
        <f>(L7-O7)/2</f>
        <v>32911.745087069416</v>
      </c>
      <c r="N7" s="20">
        <f>(L7-O7)/2</f>
        <v>32911.745087069416</v>
      </c>
      <c r="O7" s="20">
        <f>I7*0.04</f>
        <v>6512.94874391317</v>
      </c>
      <c r="P7" s="21"/>
    </row>
    <row r="8" spans="1:16" ht="23.25" customHeight="1">
      <c r="A8" s="16">
        <f>A7+1</f>
        <v>5</v>
      </c>
      <c r="B8" s="17" t="s">
        <v>24</v>
      </c>
      <c r="C8" s="18" t="s">
        <v>25</v>
      </c>
      <c r="D8" s="19">
        <v>76092.3063409534</v>
      </c>
      <c r="E8" s="19">
        <f>D8*1.027</f>
        <v>78146.79861215912</v>
      </c>
      <c r="F8" s="19">
        <f>E8*0.96/4</f>
        <v>18755.23166691819</v>
      </c>
      <c r="G8" s="19">
        <f>F8/3</f>
        <v>6251.74388897273</v>
      </c>
      <c r="H8" s="19">
        <f>J8*11</f>
        <v>2254.727304219673</v>
      </c>
      <c r="I8" s="19">
        <f>E8*0.8</f>
        <v>62517.4388897273</v>
      </c>
      <c r="J8" s="19">
        <f>E8*0.96/366</f>
        <v>204.97520947451574</v>
      </c>
      <c r="K8" s="19">
        <f>J8*50*0.73</f>
        <v>7481.595145819823</v>
      </c>
      <c r="L8" s="20">
        <f>I8-F8-G8-H8-K8</f>
        <v>27774.140883796885</v>
      </c>
      <c r="M8" s="20">
        <f>(L8-O8)/2</f>
        <v>12636.721664103896</v>
      </c>
      <c r="N8" s="20">
        <f>(L8-O8)/2</f>
        <v>12636.721664103896</v>
      </c>
      <c r="O8" s="20">
        <f>I8*0.04</f>
        <v>2500.697555589092</v>
      </c>
      <c r="P8" s="21"/>
    </row>
    <row r="9" spans="1:16" ht="27.75" customHeight="1">
      <c r="A9" s="16">
        <f>A8+1</f>
        <v>6</v>
      </c>
      <c r="B9" s="17" t="s">
        <v>22</v>
      </c>
      <c r="C9" s="18" t="s">
        <v>26</v>
      </c>
      <c r="D9" s="19">
        <v>468865.752762838</v>
      </c>
      <c r="E9" s="19">
        <f>D9*1.027</f>
        <v>481525.12808743457</v>
      </c>
      <c r="F9" s="19">
        <f>E9*0.96/4</f>
        <v>115566.0307409843</v>
      </c>
      <c r="G9" s="19">
        <f>F9/3</f>
        <v>38522.01024699477</v>
      </c>
      <c r="H9" s="19">
        <f>J9*11</f>
        <v>13893.184023506308</v>
      </c>
      <c r="I9" s="19">
        <f>E9*0.8</f>
        <v>385220.10246994765</v>
      </c>
      <c r="J9" s="19">
        <f>E9*0.96/366</f>
        <v>1263.0167294096643</v>
      </c>
      <c r="K9" s="19">
        <f>J9*50*0.73</f>
        <v>46100.11062345275</v>
      </c>
      <c r="L9" s="20">
        <f>I9-F9-G9-H9-K9</f>
        <v>171138.76683500953</v>
      </c>
      <c r="M9" s="20">
        <f>(L9-O9)/2</f>
        <v>77864.98136810581</v>
      </c>
      <c r="N9" s="20">
        <f>(L9-O9)/2</f>
        <v>77864.98136810581</v>
      </c>
      <c r="O9" s="20">
        <f>I9*0.04</f>
        <v>15408.804098797906</v>
      </c>
      <c r="P9" s="21"/>
    </row>
    <row r="10" spans="1:16" ht="25.5" customHeight="1">
      <c r="A10" s="16">
        <f>A9+1</f>
        <v>7</v>
      </c>
      <c r="B10" s="17" t="s">
        <v>19</v>
      </c>
      <c r="C10" s="18" t="s">
        <v>27</v>
      </c>
      <c r="D10" s="19">
        <v>1438489.16141245</v>
      </c>
      <c r="E10" s="19">
        <f>D10*1.027</f>
        <v>1477328.368770586</v>
      </c>
      <c r="F10" s="19">
        <f>E10*0.96/4</f>
        <v>354558.80850494065</v>
      </c>
      <c r="G10" s="19">
        <f>F10/3</f>
        <v>118186.26950164688</v>
      </c>
      <c r="H10" s="19">
        <f>J10*11</f>
        <v>42624.55621370871</v>
      </c>
      <c r="I10" s="19">
        <f>E10*0.8</f>
        <v>1181862.6950164689</v>
      </c>
      <c r="J10" s="19">
        <f>E10*0.96/366</f>
        <v>3874.959655791701</v>
      </c>
      <c r="K10" s="19">
        <f>J10*50*0.73</f>
        <v>141436.02743639707</v>
      </c>
      <c r="L10" s="20">
        <f>I10-F10-G10-H10-K10</f>
        <v>525057.0333597756</v>
      </c>
      <c r="M10" s="20">
        <f>(L10-O10)/2</f>
        <v>238891.2627795584</v>
      </c>
      <c r="N10" s="20">
        <f>(L10-O10)/2</f>
        <v>238891.2627795584</v>
      </c>
      <c r="O10" s="20">
        <f>I10*0.04</f>
        <v>47274.50780065876</v>
      </c>
      <c r="P10" s="21"/>
    </row>
    <row r="11" spans="1:16" ht="24" customHeight="1">
      <c r="A11" s="16">
        <f>A10+1</f>
        <v>8</v>
      </c>
      <c r="B11" s="17" t="s">
        <v>28</v>
      </c>
      <c r="C11" s="18" t="s">
        <v>29</v>
      </c>
      <c r="D11" s="19">
        <v>533784.433694798</v>
      </c>
      <c r="E11" s="19">
        <f>D11*1.027</f>
        <v>548196.6134045576</v>
      </c>
      <c r="F11" s="19">
        <f>E11*0.96/4</f>
        <v>131567.1872170938</v>
      </c>
      <c r="G11" s="19">
        <f>F11/3</f>
        <v>43855.7290723646</v>
      </c>
      <c r="H11" s="19">
        <f>J11*11</f>
        <v>15816.820321180674</v>
      </c>
      <c r="I11" s="19">
        <f>E11*0.8</f>
        <v>438557.29072364606</v>
      </c>
      <c r="J11" s="19">
        <f>E11*0.96/366</f>
        <v>1437.8927564709704</v>
      </c>
      <c r="K11" s="19">
        <f>J11*50*0.73</f>
        <v>52483.085611190414</v>
      </c>
      <c r="L11" s="20">
        <f>I11-F11-G11-H11-K11</f>
        <v>194834.46850181656</v>
      </c>
      <c r="M11" s="20">
        <f>(L11-O11)/2</f>
        <v>88646.08843643536</v>
      </c>
      <c r="N11" s="20">
        <f>(L11-O11)/2</f>
        <v>88646.08843643536</v>
      </c>
      <c r="O11" s="20">
        <f>I11*0.04</f>
        <v>17542.291628945844</v>
      </c>
      <c r="P11" s="21"/>
    </row>
    <row r="12" spans="1:16" ht="22.5" customHeight="1">
      <c r="A12" s="16">
        <f>A11+1</f>
        <v>9</v>
      </c>
      <c r="B12" s="17" t="s">
        <v>24</v>
      </c>
      <c r="C12" s="18" t="s">
        <v>30</v>
      </c>
      <c r="D12" s="19">
        <v>506991.435314251</v>
      </c>
      <c r="E12" s="19">
        <f>D12*1.027</f>
        <v>520680.2040677357</v>
      </c>
      <c r="F12" s="19">
        <f>E12*0.96/4</f>
        <v>124963.24897625657</v>
      </c>
      <c r="G12" s="19">
        <f>F12/3</f>
        <v>41654.41632541885</v>
      </c>
      <c r="H12" s="19">
        <f>J12*11</f>
        <v>15022.904248511717</v>
      </c>
      <c r="I12" s="19">
        <f>E12*0.8</f>
        <v>416544.1632541886</v>
      </c>
      <c r="J12" s="19">
        <f>E12*0.96/366</f>
        <v>1365.7185680465197</v>
      </c>
      <c r="K12" s="19">
        <f>J12*50*0.73</f>
        <v>49848.72773369797</v>
      </c>
      <c r="L12" s="20">
        <f>I12-F12-G12-H12-K12</f>
        <v>185054.86597030348</v>
      </c>
      <c r="M12" s="20">
        <f>(L12-O12)/2</f>
        <v>84196.54972006797</v>
      </c>
      <c r="N12" s="20">
        <f>(L12-O12)/2</f>
        <v>84196.54972006797</v>
      </c>
      <c r="O12" s="20">
        <f>I12*0.04</f>
        <v>16661.766530167544</v>
      </c>
      <c r="P12" s="21"/>
    </row>
    <row r="13" spans="1:16" ht="27.75" customHeight="1">
      <c r="A13" s="16">
        <f>A12+1</f>
        <v>10</v>
      </c>
      <c r="B13" s="17" t="s">
        <v>24</v>
      </c>
      <c r="C13" s="18" t="s">
        <v>31</v>
      </c>
      <c r="D13" s="19">
        <v>55892.4475303561</v>
      </c>
      <c r="E13" s="19">
        <f>D13*1.027</f>
        <v>57401.543613675705</v>
      </c>
      <c r="F13" s="19">
        <f>E13*0.96/4</f>
        <v>13776.37046728217</v>
      </c>
      <c r="G13" s="19">
        <f>F13/3</f>
        <v>4592.123489094057</v>
      </c>
      <c r="H13" s="19">
        <f>J13*11</f>
        <v>1656.1756845912992</v>
      </c>
      <c r="I13" s="19">
        <f>E13*0.8</f>
        <v>45921.23489094057</v>
      </c>
      <c r="J13" s="19">
        <f>E13*0.96/366</f>
        <v>150.56142587193628</v>
      </c>
      <c r="K13" s="19">
        <f>J13*50*0.73</f>
        <v>5495.492044325674</v>
      </c>
      <c r="L13" s="20">
        <f>I13-F13-G13-H13-K13</f>
        <v>20401.073205647368</v>
      </c>
      <c r="M13" s="20">
        <f>(L13-O13)/2</f>
        <v>9282.111905004873</v>
      </c>
      <c r="N13" s="20">
        <f>(L13-O13)/2</f>
        <v>9282.111905004873</v>
      </c>
      <c r="O13" s="20">
        <f>I13*0.04</f>
        <v>1836.8493956376228</v>
      </c>
      <c r="P13" s="21"/>
    </row>
    <row r="14" spans="1:16" ht="24.75" customHeight="1">
      <c r="A14" s="16">
        <v>11</v>
      </c>
      <c r="B14" s="17" t="s">
        <v>28</v>
      </c>
      <c r="C14" s="18" t="s">
        <v>32</v>
      </c>
      <c r="D14" s="19">
        <v>461250.792761293</v>
      </c>
      <c r="E14" s="19">
        <f>D14*1.027</f>
        <v>473704.5641658479</v>
      </c>
      <c r="F14" s="19">
        <f>E14*0.96/4</f>
        <v>113689.0953998035</v>
      </c>
      <c r="G14" s="19">
        <f>F14/3</f>
        <v>37896.365133267835</v>
      </c>
      <c r="H14" s="19">
        <f>J14*11</f>
        <v>13667.541523473643</v>
      </c>
      <c r="I14" s="19">
        <f>E14*0.8</f>
        <v>378963.65133267833</v>
      </c>
      <c r="J14" s="19">
        <f>E14*0.96/366</f>
        <v>1242.5037748612403</v>
      </c>
      <c r="K14" s="19">
        <f>J14*50*0.73</f>
        <v>45351.387782435275</v>
      </c>
      <c r="L14" s="20">
        <f>I14-F14-G14-H14-K14</f>
        <v>168359.2614936981</v>
      </c>
      <c r="M14" s="20">
        <f>(L14-O14)/2</f>
        <v>76600.35772019549</v>
      </c>
      <c r="N14" s="20">
        <f>(L14-O14)/2</f>
        <v>76600.35772019549</v>
      </c>
      <c r="O14" s="20">
        <f>I14*0.04</f>
        <v>15158.546053307133</v>
      </c>
      <c r="P14" s="21"/>
    </row>
    <row r="15" spans="1:16" ht="25.5" customHeight="1">
      <c r="A15" s="16">
        <f>A14+1</f>
        <v>12</v>
      </c>
      <c r="B15" s="17" t="s">
        <v>19</v>
      </c>
      <c r="C15" s="18" t="s">
        <v>33</v>
      </c>
      <c r="D15" s="19">
        <v>36272.8425162618</v>
      </c>
      <c r="E15" s="19">
        <f>D15*1.027</f>
        <v>37252.209264200865</v>
      </c>
      <c r="F15" s="19">
        <f>E15*0.96/4</f>
        <v>8940.530223408206</v>
      </c>
      <c r="G15" s="19">
        <f>F15/3</f>
        <v>2980.176741136069</v>
      </c>
      <c r="H15" s="19">
        <f>J15*11</f>
        <v>1074.8178410654675</v>
      </c>
      <c r="I15" s="19">
        <f>E15*0.8</f>
        <v>29801.76741136069</v>
      </c>
      <c r="J15" s="19">
        <f>E15*0.96/366</f>
        <v>97.71071282413341</v>
      </c>
      <c r="K15" s="19">
        <f>J15*50*0.73</f>
        <v>3566.441018080869</v>
      </c>
      <c r="L15" s="20">
        <f>I15-F15-G15-H15-K15</f>
        <v>13239.801587670077</v>
      </c>
      <c r="M15" s="20">
        <f>(L15-O15)/2</f>
        <v>6023.865445607825</v>
      </c>
      <c r="N15" s="20">
        <f>(L15-O15)/2</f>
        <v>6023.865445607825</v>
      </c>
      <c r="O15" s="20">
        <f>I15*0.04</f>
        <v>1192.0706964544277</v>
      </c>
      <c r="P15" s="21"/>
    </row>
    <row r="16" spans="1:16" ht="26.25" customHeight="1">
      <c r="A16" s="16">
        <f>A15+1</f>
        <v>13</v>
      </c>
      <c r="B16" s="17" t="s">
        <v>28</v>
      </c>
      <c r="C16" s="18" t="s">
        <v>34</v>
      </c>
      <c r="D16" s="19">
        <v>628819.471330742</v>
      </c>
      <c r="E16" s="19">
        <f>D16*1.027</f>
        <v>645797.597056672</v>
      </c>
      <c r="F16" s="19">
        <f>E16*0.96/4</f>
        <v>154991.42329360126</v>
      </c>
      <c r="G16" s="19">
        <f>F16/3</f>
        <v>51663.807764533754</v>
      </c>
      <c r="H16" s="19">
        <f>J16*11</f>
        <v>18632.848701962994</v>
      </c>
      <c r="I16" s="19">
        <f>E16*0.8</f>
        <v>516638.0776453376</v>
      </c>
      <c r="J16" s="19">
        <f>E16*0.96/366</f>
        <v>1693.8953365420903</v>
      </c>
      <c r="K16" s="19">
        <f>J16*50*0.73</f>
        <v>61827.17978378629</v>
      </c>
      <c r="L16" s="20">
        <f>I16-F16-G16-H16-K16</f>
        <v>229522.81810145336</v>
      </c>
      <c r="M16" s="20">
        <f>(L16-O16)/2</f>
        <v>104428.64749781993</v>
      </c>
      <c r="N16" s="20">
        <f>(L16-O16)/2</f>
        <v>104428.64749781993</v>
      </c>
      <c r="O16" s="20">
        <f>I16*0.04</f>
        <v>20665.523105813507</v>
      </c>
      <c r="P16" s="21"/>
    </row>
    <row r="17" spans="1:16" ht="25.5" customHeight="1">
      <c r="A17" s="16">
        <f>A16+1</f>
        <v>14</v>
      </c>
      <c r="B17" s="17" t="s">
        <v>19</v>
      </c>
      <c r="C17" s="18" t="s">
        <v>35</v>
      </c>
      <c r="D17" s="19">
        <v>493159.571561089</v>
      </c>
      <c r="E17" s="19">
        <f>D17*1.027</f>
        <v>506474.87999323837</v>
      </c>
      <c r="F17" s="19">
        <f>E17*0.96/4</f>
        <v>121553.9711983772</v>
      </c>
      <c r="G17" s="19">
        <f>F17/3</f>
        <v>40517.990399459064</v>
      </c>
      <c r="H17" s="19">
        <f>J17*11</f>
        <v>14613.045717837696</v>
      </c>
      <c r="I17" s="19">
        <f>E17*0.8</f>
        <v>405179.90399459074</v>
      </c>
      <c r="J17" s="19">
        <f>E17*0.96/366</f>
        <v>1328.4587016216087</v>
      </c>
      <c r="K17" s="19">
        <f>J17*50*0.73</f>
        <v>48488.74260918872</v>
      </c>
      <c r="L17" s="20">
        <f>I17-F17-G17-H17-K17</f>
        <v>180006.15406972807</v>
      </c>
      <c r="M17" s="20">
        <f>(L17-O17)/2</f>
        <v>81899.47895497222</v>
      </c>
      <c r="N17" s="20">
        <f>(L17-O17)/2</f>
        <v>81899.47895497222</v>
      </c>
      <c r="O17" s="20">
        <f>I17*0.04</f>
        <v>16207.19615978363</v>
      </c>
      <c r="P17" s="21"/>
    </row>
    <row r="18" spans="1:16" ht="26.25" customHeight="1">
      <c r="A18" s="16">
        <f>A17+1</f>
        <v>15</v>
      </c>
      <c r="B18" s="17" t="s">
        <v>19</v>
      </c>
      <c r="C18" s="18" t="s">
        <v>36</v>
      </c>
      <c r="D18" s="19">
        <v>527349.470194796</v>
      </c>
      <c r="E18" s="19">
        <f>D18*1.027</f>
        <v>541587.9058900555</v>
      </c>
      <c r="F18" s="19">
        <f>E18*0.96/4</f>
        <v>129981.0974136133</v>
      </c>
      <c r="G18" s="19">
        <f>F18/3</f>
        <v>43327.03247120443</v>
      </c>
      <c r="H18" s="19">
        <f>J18*11</f>
        <v>15626.142858467172</v>
      </c>
      <c r="I18" s="19">
        <f>E18*0.8</f>
        <v>433270.3247120444</v>
      </c>
      <c r="J18" s="19">
        <f>E18*0.96/366</f>
        <v>1420.5584416788338</v>
      </c>
      <c r="K18" s="19">
        <f>J18*50*0.73</f>
        <v>51850.38312127744</v>
      </c>
      <c r="L18" s="20">
        <f>I18-F18-G18-H18-K18</f>
        <v>192485.66884748204</v>
      </c>
      <c r="M18" s="20">
        <f>(L18-O18)/2</f>
        <v>87577.42792950013</v>
      </c>
      <c r="N18" s="20">
        <f>(L18-O18)/2</f>
        <v>87577.42792950013</v>
      </c>
      <c r="O18" s="20">
        <f>I18*0.04</f>
        <v>17330.812988481775</v>
      </c>
      <c r="P18" s="21"/>
    </row>
    <row r="19" spans="1:16" ht="25.5" customHeight="1">
      <c r="A19" s="16">
        <f>A18+1</f>
        <v>16</v>
      </c>
      <c r="B19" s="17" t="s">
        <v>28</v>
      </c>
      <c r="C19" s="18" t="s">
        <v>37</v>
      </c>
      <c r="D19" s="19">
        <v>488714.59054678</v>
      </c>
      <c r="E19" s="19">
        <f>D19*1.027</f>
        <v>501909.884491543</v>
      </c>
      <c r="F19" s="19">
        <f>E19*0.96/4</f>
        <v>120458.37227797031</v>
      </c>
      <c r="G19" s="19">
        <f>F19/3</f>
        <v>40152.790759323434</v>
      </c>
      <c r="H19" s="19">
        <f>J19*11</f>
        <v>14481.334372215011</v>
      </c>
      <c r="I19" s="19">
        <f>E19*0.8</f>
        <v>401527.90759323444</v>
      </c>
      <c r="J19" s="19">
        <f>E19*0.96/366</f>
        <v>1316.4849429286373</v>
      </c>
      <c r="K19" s="19">
        <f>J19*50*0.73</f>
        <v>48051.70041689526</v>
      </c>
      <c r="L19" s="20">
        <f>I19-F19-G19-H19-K19</f>
        <v>178383.70976683043</v>
      </c>
      <c r="M19" s="20">
        <f>(L19-O19)/2</f>
        <v>81161.29673155052</v>
      </c>
      <c r="N19" s="20">
        <f>(L19-O19)/2</f>
        <v>81161.29673155052</v>
      </c>
      <c r="O19" s="20">
        <f>I19*0.04</f>
        <v>16061.116303729377</v>
      </c>
      <c r="P19" s="21"/>
    </row>
    <row r="20" spans="1:16" ht="26.25" customHeight="1">
      <c r="A20" s="16">
        <f>A19+1</f>
        <v>17</v>
      </c>
      <c r="B20" s="17" t="s">
        <v>22</v>
      </c>
      <c r="C20" s="18" t="s">
        <v>38</v>
      </c>
      <c r="D20" s="19">
        <v>30933.7874976536</v>
      </c>
      <c r="E20" s="19">
        <f>D20*1.027</f>
        <v>31768.999760090246</v>
      </c>
      <c r="F20" s="19">
        <f>E20*0.96/4</f>
        <v>7624.559942421659</v>
      </c>
      <c r="G20" s="19">
        <f>F20/3</f>
        <v>2541.51998080722</v>
      </c>
      <c r="H20" s="19">
        <f>J20*11</f>
        <v>916.6137635698168</v>
      </c>
      <c r="I20" s="19">
        <f>E20*0.8</f>
        <v>25415.199808072197</v>
      </c>
      <c r="J20" s="19">
        <f>E20*0.96/366</f>
        <v>83.32852396089244</v>
      </c>
      <c r="K20" s="19">
        <f>J20*50*0.73</f>
        <v>3041.491124572574</v>
      </c>
      <c r="L20" s="20">
        <f>I20-F20-G20-H20-K20</f>
        <v>11291.014996700927</v>
      </c>
      <c r="M20" s="20">
        <f>(L20-O20)/2</f>
        <v>5137.20350218902</v>
      </c>
      <c r="N20" s="20">
        <f>(L20-O20)/2</f>
        <v>5137.20350218902</v>
      </c>
      <c r="O20" s="20">
        <f>I20*0.04</f>
        <v>1016.6079923228879</v>
      </c>
      <c r="P20" s="21"/>
    </row>
    <row r="21" spans="1:16" ht="26.25" customHeight="1">
      <c r="A21" s="16">
        <f>A20+1</f>
        <v>18</v>
      </c>
      <c r="B21" s="17" t="s">
        <v>39</v>
      </c>
      <c r="C21" s="18" t="s">
        <v>40</v>
      </c>
      <c r="D21" s="19">
        <v>93320.2111288931</v>
      </c>
      <c r="E21" s="19">
        <f>D21*1.027</f>
        <v>95839.85682937321</v>
      </c>
      <c r="F21" s="19">
        <f>E21*0.96/4</f>
        <v>23001.565639049568</v>
      </c>
      <c r="G21" s="19">
        <f>F21/3</f>
        <v>7667.188546349856</v>
      </c>
      <c r="H21" s="19">
        <f>J21*11</f>
        <v>2765.215541306505</v>
      </c>
      <c r="I21" s="19">
        <f>E21*0.8</f>
        <v>76671.88546349858</v>
      </c>
      <c r="J21" s="19">
        <f>E21*0.96/366</f>
        <v>251.38323102786413</v>
      </c>
      <c r="K21" s="19">
        <f>J21*50*0.73</f>
        <v>9175.48793251704</v>
      </c>
      <c r="L21" s="20">
        <f>I21-F21-G21-H21-K21</f>
        <v>34062.427804275605</v>
      </c>
      <c r="M21" s="20">
        <f>(L21-O21)/2</f>
        <v>15497.77619286783</v>
      </c>
      <c r="N21" s="20">
        <f>(L21-O21)/2</f>
        <v>15497.77619286783</v>
      </c>
      <c r="O21" s="20">
        <f>I21*0.04</f>
        <v>3066.875418539943</v>
      </c>
      <c r="P21" s="21"/>
    </row>
    <row r="22" spans="1:16" ht="25.5" customHeight="1">
      <c r="A22" s="16">
        <f>A21+1</f>
        <v>19</v>
      </c>
      <c r="B22" s="17" t="s">
        <v>19</v>
      </c>
      <c r="C22" s="18" t="s">
        <v>41</v>
      </c>
      <c r="D22" s="19">
        <v>155434.498517021</v>
      </c>
      <c r="E22" s="19">
        <f>D22*1.027</f>
        <v>159631.22997698057</v>
      </c>
      <c r="F22" s="19">
        <f>E22*0.96/4</f>
        <v>38311.495194475334</v>
      </c>
      <c r="G22" s="19">
        <f>F22/3</f>
        <v>12770.498398158445</v>
      </c>
      <c r="H22" s="19">
        <f>J22*11</f>
        <v>4605.753520647308</v>
      </c>
      <c r="I22" s="19">
        <f>E22*0.8</f>
        <v>127704.98398158446</v>
      </c>
      <c r="J22" s="19">
        <f>E22*0.96/366</f>
        <v>418.7048655133916</v>
      </c>
      <c r="K22" s="19">
        <f>J22*50*0.73</f>
        <v>15282.727591238794</v>
      </c>
      <c r="L22" s="20">
        <f>I22-F22-G22-H22-K22</f>
        <v>56734.50927706458</v>
      </c>
      <c r="M22" s="20">
        <f>(L22-O22)/2</f>
        <v>25813.1549589006</v>
      </c>
      <c r="N22" s="20">
        <f>(L22-O22)/2</f>
        <v>25813.1549589006</v>
      </c>
      <c r="O22" s="20">
        <f>I22*0.04</f>
        <v>5108.199359263379</v>
      </c>
      <c r="P22" s="21"/>
    </row>
    <row r="23" spans="1:16" ht="25.5" customHeight="1">
      <c r="A23" s="16">
        <f>A22+1</f>
        <v>20</v>
      </c>
      <c r="B23" s="17" t="s">
        <v>17</v>
      </c>
      <c r="C23" s="18" t="s">
        <v>42</v>
      </c>
      <c r="D23" s="19">
        <v>21851.0734272674</v>
      </c>
      <c r="E23" s="19">
        <f>D23*1.027</f>
        <v>22441.05240980362</v>
      </c>
      <c r="F23" s="19">
        <f>E23*0.96/4</f>
        <v>5385.8525783528685</v>
      </c>
      <c r="G23" s="19">
        <f>F23/3</f>
        <v>1795.2841927842894</v>
      </c>
      <c r="H23" s="19">
        <f>J23*11</f>
        <v>647.4795449385963</v>
      </c>
      <c r="I23" s="19">
        <f>E23*0.8</f>
        <v>17952.841927842896</v>
      </c>
      <c r="J23" s="19">
        <f>E23*0.96/366</f>
        <v>58.86177681259966</v>
      </c>
      <c r="K23" s="19">
        <f>J23*50*0.73</f>
        <v>2148.4548536598872</v>
      </c>
      <c r="L23" s="20">
        <f>I23-F23-G23-H23-K23</f>
        <v>7975.7707581072555</v>
      </c>
      <c r="M23" s="20">
        <f>(L23-O23)/2</f>
        <v>3628.8285404967696</v>
      </c>
      <c r="N23" s="20">
        <f>(L23-O23)/2</f>
        <v>3628.8285404967696</v>
      </c>
      <c r="O23" s="20">
        <f>I23*0.04</f>
        <v>718.1136771137159</v>
      </c>
      <c r="P23" s="21"/>
    </row>
    <row r="24" spans="1:16" ht="27.75" customHeight="1">
      <c r="A24" s="16">
        <f>A23+1</f>
        <v>21</v>
      </c>
      <c r="B24" s="17" t="s">
        <v>17</v>
      </c>
      <c r="C24" s="18" t="s">
        <v>43</v>
      </c>
      <c r="D24" s="19">
        <v>341581.879263291</v>
      </c>
      <c r="E24" s="19">
        <f>D24*1.027</f>
        <v>350804.5900033998</v>
      </c>
      <c r="F24" s="19">
        <f>E24*0.96/4</f>
        <v>84193.10160081595</v>
      </c>
      <c r="G24" s="19">
        <f>F24/3</f>
        <v>28064.367200271983</v>
      </c>
      <c r="H24" s="19">
        <f>J24*11</f>
        <v>10121.575055835798</v>
      </c>
      <c r="I24" s="19">
        <f>E24*0.8</f>
        <v>280643.6720027199</v>
      </c>
      <c r="J24" s="19">
        <f>E24*0.96/366</f>
        <v>920.1431868941634</v>
      </c>
      <c r="K24" s="19">
        <f>J24*50*0.73</f>
        <v>33585.22632163696</v>
      </c>
      <c r="L24" s="20">
        <f>I24-F24-G24-H24-K24</f>
        <v>124679.4018241592</v>
      </c>
      <c r="M24" s="20">
        <f>(L24-O24)/2</f>
        <v>56726.8274720252</v>
      </c>
      <c r="N24" s="20">
        <f>(L24-O24)/2</f>
        <v>56726.8274720252</v>
      </c>
      <c r="O24" s="20">
        <f>I24*0.04</f>
        <v>11225.746880108796</v>
      </c>
      <c r="P24" s="21"/>
    </row>
    <row r="25" spans="1:16" ht="24.75" customHeight="1">
      <c r="A25" s="16">
        <f>A24+1</f>
        <v>22</v>
      </c>
      <c r="B25" s="17" t="s">
        <v>19</v>
      </c>
      <c r="C25" s="18" t="s">
        <v>44</v>
      </c>
      <c r="D25" s="19">
        <v>298959.636291839</v>
      </c>
      <c r="E25" s="19">
        <f>D25*1.027</f>
        <v>307031.54647171864</v>
      </c>
      <c r="F25" s="19">
        <f>E25*0.96/4</f>
        <v>73687.57115321247</v>
      </c>
      <c r="G25" s="19">
        <f>F25/3</f>
        <v>24562.52371773749</v>
      </c>
      <c r="H25" s="19">
        <f>J25*11</f>
        <v>8858.61511131516</v>
      </c>
      <c r="I25" s="19">
        <f>E25*0.8</f>
        <v>245625.23717737492</v>
      </c>
      <c r="J25" s="19">
        <f>E25*0.96/366</f>
        <v>805.3286464831964</v>
      </c>
      <c r="K25" s="19">
        <f>J25*50*0.73</f>
        <v>29394.495596636665</v>
      </c>
      <c r="L25" s="20">
        <f>I25-F25-G25-H25-K25</f>
        <v>109122.03159847311</v>
      </c>
      <c r="M25" s="20">
        <f>(L25-O25)/2</f>
        <v>49648.51105568906</v>
      </c>
      <c r="N25" s="20">
        <f>(L25-O25)/2</f>
        <v>49648.51105568906</v>
      </c>
      <c r="O25" s="20">
        <f>I25*0.04</f>
        <v>9825.009487094996</v>
      </c>
      <c r="P25" s="21"/>
    </row>
    <row r="26" spans="1:16" ht="27.75" customHeight="1">
      <c r="A26" s="16">
        <f>A25+1</f>
        <v>23</v>
      </c>
      <c r="B26" s="17" t="s">
        <v>19</v>
      </c>
      <c r="C26" s="18" t="s">
        <v>45</v>
      </c>
      <c r="D26" s="19">
        <v>622770.987521141</v>
      </c>
      <c r="E26" s="19">
        <f>D26*1.027</f>
        <v>639585.8041842117</v>
      </c>
      <c r="F26" s="19">
        <f>E26*0.96/4</f>
        <v>153500.5930042108</v>
      </c>
      <c r="G26" s="19">
        <f>F26/3</f>
        <v>51166.86433473693</v>
      </c>
      <c r="H26" s="19">
        <f>J26*11</f>
        <v>18453.623202692008</v>
      </c>
      <c r="I26" s="19">
        <f>E26*0.8</f>
        <v>511668.64334736933</v>
      </c>
      <c r="J26" s="19">
        <f>E26*0.96/366</f>
        <v>1677.6021093356371</v>
      </c>
      <c r="K26" s="19">
        <f>J26*50*0.73</f>
        <v>61232.47699075075</v>
      </c>
      <c r="L26" s="20">
        <f>I26-F26-G26-H26-K26</f>
        <v>227315.0858149788</v>
      </c>
      <c r="M26" s="20">
        <f>(L26-O26)/2</f>
        <v>103424.17004054201</v>
      </c>
      <c r="N26" s="20">
        <f>(L26-O26)/2</f>
        <v>103424.17004054201</v>
      </c>
      <c r="O26" s="20">
        <f>I26*0.04</f>
        <v>20466.745733894775</v>
      </c>
      <c r="P26" s="21"/>
    </row>
    <row r="27" spans="1:16" ht="106.5" customHeight="1">
      <c r="A27" s="7" t="s">
        <v>2</v>
      </c>
      <c r="B27" s="8" t="s">
        <v>3</v>
      </c>
      <c r="C27" s="9" t="s">
        <v>4</v>
      </c>
      <c r="D27" s="10" t="s">
        <v>5</v>
      </c>
      <c r="E27" s="10" t="s">
        <v>6</v>
      </c>
      <c r="F27" s="11" t="s">
        <v>46</v>
      </c>
      <c r="G27" s="12" t="s">
        <v>8</v>
      </c>
      <c r="H27" s="12" t="s">
        <v>9</v>
      </c>
      <c r="I27" s="11" t="s">
        <v>47</v>
      </c>
      <c r="J27" s="12" t="s">
        <v>11</v>
      </c>
      <c r="K27" s="22" t="s">
        <v>48</v>
      </c>
      <c r="L27" s="10" t="s">
        <v>13</v>
      </c>
      <c r="M27" s="13" t="s">
        <v>49</v>
      </c>
      <c r="N27" s="13" t="s">
        <v>50</v>
      </c>
      <c r="O27" s="14" t="s">
        <v>51</v>
      </c>
      <c r="P27" s="15"/>
    </row>
    <row r="28" spans="1:16" ht="25.5" customHeight="1">
      <c r="A28" s="16">
        <f>A26+1</f>
        <v>24</v>
      </c>
      <c r="B28" s="17" t="s">
        <v>24</v>
      </c>
      <c r="C28" s="18" t="s">
        <v>52</v>
      </c>
      <c r="D28" s="19">
        <v>63280.578936111</v>
      </c>
      <c r="E28" s="19">
        <f>D28*1.027</f>
        <v>64989.154567385995</v>
      </c>
      <c r="F28" s="19">
        <f>E28*0.96/4</f>
        <v>15597.397096172637</v>
      </c>
      <c r="G28" s="19">
        <f>F28/3</f>
        <v>5199.132365390879</v>
      </c>
      <c r="H28" s="19">
        <f>J28*11</f>
        <v>1875.096918665563</v>
      </c>
      <c r="I28" s="19">
        <f>E28*0.8</f>
        <v>51991.323653908796</v>
      </c>
      <c r="J28" s="19">
        <f>E28*0.96/366</f>
        <v>170.4633562423239</v>
      </c>
      <c r="K28" s="19">
        <f>J28*50*0.73</f>
        <v>6221.9125028448225</v>
      </c>
      <c r="L28" s="20">
        <f>I28-F28-G28-H28-K28</f>
        <v>23097.784770834893</v>
      </c>
      <c r="M28" s="20">
        <f>(L28-O28)/2</f>
        <v>10509.06591233927</v>
      </c>
      <c r="N28" s="20">
        <f>(L28-O28)/2</f>
        <v>10509.06591233927</v>
      </c>
      <c r="O28" s="20">
        <f>I28*0.04</f>
        <v>2079.652946156352</v>
      </c>
      <c r="P28" s="21"/>
    </row>
    <row r="29" spans="1:16" ht="24.75" customHeight="1">
      <c r="A29" s="16">
        <f>A28+1</f>
        <v>25</v>
      </c>
      <c r="B29" s="17" t="s">
        <v>28</v>
      </c>
      <c r="C29" s="18" t="s">
        <v>53</v>
      </c>
      <c r="D29" s="19">
        <v>391017.052093823</v>
      </c>
      <c r="E29" s="19">
        <f>D29*1.027</f>
        <v>401574.5125003562</v>
      </c>
      <c r="F29" s="19">
        <f>E29*0.96/4</f>
        <v>96377.88300008548</v>
      </c>
      <c r="G29" s="19">
        <f>F29/3</f>
        <v>32125.961000028492</v>
      </c>
      <c r="H29" s="19">
        <f>J29*11</f>
        <v>11586.412163944704</v>
      </c>
      <c r="I29" s="19">
        <f>E29*0.8</f>
        <v>321259.61000028497</v>
      </c>
      <c r="J29" s="19">
        <f>E29*0.96/366</f>
        <v>1053.3101967222458</v>
      </c>
      <c r="K29" s="19">
        <f>J29*50*0.73</f>
        <v>38445.82218036197</v>
      </c>
      <c r="L29" s="20">
        <f>I29-F29-G29-H29-K29</f>
        <v>142723.53165586432</v>
      </c>
      <c r="M29" s="20">
        <f>(L29-O29)/2</f>
        <v>64936.57362792646</v>
      </c>
      <c r="N29" s="20">
        <f>(L29-O29)/2</f>
        <v>64936.57362792646</v>
      </c>
      <c r="O29" s="20">
        <f>I29*0.04</f>
        <v>12850.384400011399</v>
      </c>
      <c r="P29" s="21"/>
    </row>
    <row r="30" spans="1:16" ht="26.25" customHeight="1">
      <c r="A30" s="16">
        <f>A29+1</f>
        <v>26</v>
      </c>
      <c r="B30" s="17" t="s">
        <v>54</v>
      </c>
      <c r="C30" s="18" t="s">
        <v>55</v>
      </c>
      <c r="D30" s="19">
        <v>30319.4552718052</v>
      </c>
      <c r="E30" s="19">
        <f>D30*1.027</f>
        <v>31138.080564143936</v>
      </c>
      <c r="F30" s="19">
        <f>E30*0.96/4</f>
        <v>7473.139335394544</v>
      </c>
      <c r="G30" s="19">
        <f>F30/3</f>
        <v>2491.0464451315147</v>
      </c>
      <c r="H30" s="19">
        <f>J30*11</f>
        <v>898.4101933261201</v>
      </c>
      <c r="I30" s="19">
        <f>E30*0.8</f>
        <v>24910.46445131515</v>
      </c>
      <c r="J30" s="19">
        <f>E30*0.96/366</f>
        <v>81.67365393873818</v>
      </c>
      <c r="K30" s="19">
        <f>J30*50*0.73</f>
        <v>2981.0883687639434</v>
      </c>
      <c r="L30" s="20">
        <f>I30-F30-G30-H30-K30</f>
        <v>11066.780108699026</v>
      </c>
      <c r="M30" s="20">
        <f>(L30-O30)/2</f>
        <v>5035.18076532321</v>
      </c>
      <c r="N30" s="20">
        <f>(L30-O30)/2</f>
        <v>5035.18076532321</v>
      </c>
      <c r="O30" s="20">
        <f>I30*0.04</f>
        <v>996.418578052606</v>
      </c>
      <c r="P30" s="21"/>
    </row>
    <row r="31" spans="1:16" ht="24.75" customHeight="1">
      <c r="A31" s="16">
        <f>A30+1</f>
        <v>27</v>
      </c>
      <c r="B31" s="17" t="s">
        <v>24</v>
      </c>
      <c r="C31" s="18" t="s">
        <v>56</v>
      </c>
      <c r="D31" s="19">
        <v>4205986.79837297</v>
      </c>
      <c r="E31" s="19">
        <f>D31*1.027</f>
        <v>4319548.44192904</v>
      </c>
      <c r="F31" s="19">
        <f>E31*0.96/4</f>
        <v>1036691.6260629694</v>
      </c>
      <c r="G31" s="19">
        <f>F31/3</f>
        <v>345563.8753543231</v>
      </c>
      <c r="H31" s="19">
        <f>J31*11</f>
        <v>124629.59439008376</v>
      </c>
      <c r="I31" s="19">
        <f>E31*0.8</f>
        <v>3455638.7535432316</v>
      </c>
      <c r="J31" s="19">
        <f>E31*0.96/366</f>
        <v>11329.96312637125</v>
      </c>
      <c r="K31" s="19">
        <f>J31*50*0.73</f>
        <v>413543.65411255066</v>
      </c>
      <c r="L31" s="20">
        <f>I31-F31-G31-H31-K31</f>
        <v>1535210.0036233044</v>
      </c>
      <c r="M31" s="20">
        <f>(L31-O31)/2</f>
        <v>698492.2267407876</v>
      </c>
      <c r="N31" s="20">
        <f>(L31-O31)/2</f>
        <v>698492.2267407876</v>
      </c>
      <c r="O31" s="20">
        <f>I31*0.04</f>
        <v>138225.55014172927</v>
      </c>
      <c r="P31" s="21"/>
    </row>
    <row r="32" spans="1:16" ht="26.25" customHeight="1">
      <c r="A32" s="16">
        <f>A31+1</f>
        <v>28</v>
      </c>
      <c r="B32" s="17" t="s">
        <v>24</v>
      </c>
      <c r="C32" s="18" t="s">
        <v>57</v>
      </c>
      <c r="D32" s="19">
        <v>29693.1756125242</v>
      </c>
      <c r="E32" s="19">
        <f>D32*1.027</f>
        <v>30494.89135406235</v>
      </c>
      <c r="F32" s="19">
        <f>E32*0.96/4</f>
        <v>7318.773924974964</v>
      </c>
      <c r="G32" s="19">
        <f>F32/3</f>
        <v>2439.591308324988</v>
      </c>
      <c r="H32" s="19">
        <f>J32*11</f>
        <v>879.8526030024547</v>
      </c>
      <c r="I32" s="19">
        <f>E32*0.8</f>
        <v>24395.91308324988</v>
      </c>
      <c r="J32" s="19">
        <f>E32*0.96/366</f>
        <v>79.98660027295043</v>
      </c>
      <c r="K32" s="19">
        <f>J32*50*0.73</f>
        <v>2919.5109099626907</v>
      </c>
      <c r="L32" s="20">
        <f>I32-F32-G32-H32-K32</f>
        <v>10838.184336984785</v>
      </c>
      <c r="M32" s="20">
        <f>(L32-O32)/2</f>
        <v>4931.173906827395</v>
      </c>
      <c r="N32" s="20">
        <f>(L32-O32)/2</f>
        <v>4931.173906827395</v>
      </c>
      <c r="O32" s="20">
        <f>I32*0.04</f>
        <v>975.8365233299953</v>
      </c>
      <c r="P32" s="21"/>
    </row>
    <row r="33" spans="1:16" ht="24.75" customHeight="1">
      <c r="A33" s="16">
        <f>A32+1</f>
        <v>29</v>
      </c>
      <c r="B33" s="17" t="s">
        <v>17</v>
      </c>
      <c r="C33" s="18" t="s">
        <v>58</v>
      </c>
      <c r="D33" s="19">
        <v>1642016.01444154</v>
      </c>
      <c r="E33" s="19">
        <f>D33*1.027</f>
        <v>1686350.4468314615</v>
      </c>
      <c r="F33" s="19">
        <f>E33*0.96/4</f>
        <v>404724.10723955074</v>
      </c>
      <c r="G33" s="19">
        <f>F33/3</f>
        <v>134908.03574651692</v>
      </c>
      <c r="H33" s="19">
        <f>J33*11</f>
        <v>48655.357154481506</v>
      </c>
      <c r="I33" s="19">
        <f>E33*0.8</f>
        <v>1349080.3574651694</v>
      </c>
      <c r="J33" s="19">
        <f>E33*0.96/366</f>
        <v>4423.214286771046</v>
      </c>
      <c r="K33" s="19">
        <f>J33*50*0.73</f>
        <v>161447.3214671432</v>
      </c>
      <c r="L33" s="20">
        <f>I33-F33-G33-H33-K33</f>
        <v>599345.5358574772</v>
      </c>
      <c r="M33" s="20">
        <f>(L33-O33)/2</f>
        <v>272691.16077943525</v>
      </c>
      <c r="N33" s="20">
        <f>(L33-O33)/2</f>
        <v>272691.16077943525</v>
      </c>
      <c r="O33" s="20">
        <f>I33*0.04</f>
        <v>53963.21429860678</v>
      </c>
      <c r="P33" s="21"/>
    </row>
    <row r="34" spans="1:16" ht="27.75" customHeight="1">
      <c r="A34" s="16">
        <f>A33+1</f>
        <v>30</v>
      </c>
      <c r="B34" s="17" t="s">
        <v>17</v>
      </c>
      <c r="C34" s="18" t="s">
        <v>59</v>
      </c>
      <c r="D34" s="19">
        <v>1011228.18657725</v>
      </c>
      <c r="E34" s="19">
        <f>D34*1.027</f>
        <v>1038531.3476148357</v>
      </c>
      <c r="F34" s="19">
        <f>E34*0.96/4</f>
        <v>249247.52342756058</v>
      </c>
      <c r="G34" s="19">
        <f>F34/3</f>
        <v>83082.50780918686</v>
      </c>
      <c r="H34" s="19">
        <f>J34*11</f>
        <v>29964.183144296898</v>
      </c>
      <c r="I34" s="19">
        <f>E34*0.8</f>
        <v>830825.0780918687</v>
      </c>
      <c r="J34" s="19">
        <f>E34*0.96/366</f>
        <v>2724.016649481536</v>
      </c>
      <c r="K34" s="19">
        <f>J34*50*0.73</f>
        <v>99426.60770607606</v>
      </c>
      <c r="L34" s="20">
        <f>I34-F34-G34-H34-K34</f>
        <v>369104.2560047482</v>
      </c>
      <c r="M34" s="20">
        <f>(L34-O34)/2</f>
        <v>167935.62644053675</v>
      </c>
      <c r="N34" s="20">
        <f>(L34-O34)/2</f>
        <v>167935.62644053675</v>
      </c>
      <c r="O34" s="20">
        <f>I34*0.04</f>
        <v>33233.003123674745</v>
      </c>
      <c r="P34" s="21"/>
    </row>
    <row r="35" spans="1:16" ht="26.25" customHeight="1">
      <c r="A35" s="16">
        <f>A34+1</f>
        <v>31</v>
      </c>
      <c r="B35" s="17" t="s">
        <v>28</v>
      </c>
      <c r="C35" s="18" t="s">
        <v>60</v>
      </c>
      <c r="D35" s="19">
        <v>35549.5345561974</v>
      </c>
      <c r="E35" s="19">
        <f>D35*1.027</f>
        <v>36509.37198921473</v>
      </c>
      <c r="F35" s="19">
        <f>E35*0.96/4</f>
        <v>8762.249277411534</v>
      </c>
      <c r="G35" s="19">
        <f>F35/3</f>
        <v>2920.749759137178</v>
      </c>
      <c r="H35" s="19">
        <f>J35*11</f>
        <v>1053.3851590330805</v>
      </c>
      <c r="I35" s="19">
        <f>E35*0.8</f>
        <v>29207.497591371783</v>
      </c>
      <c r="J35" s="19">
        <f>E35*0.96/366</f>
        <v>95.76228718482551</v>
      </c>
      <c r="K35" s="19">
        <f>J35*50*0.73</f>
        <v>3495.323482246131</v>
      </c>
      <c r="L35" s="20">
        <f>I35-F35-G35-H35-K35</f>
        <v>12975.789913543857</v>
      </c>
      <c r="M35" s="20">
        <f>(L35-O35)/2</f>
        <v>5903.745004944492</v>
      </c>
      <c r="N35" s="20">
        <f>(L35-O35)/2</f>
        <v>5903.745004944492</v>
      </c>
      <c r="O35" s="20">
        <f>I35*0.04</f>
        <v>1168.2999036548713</v>
      </c>
      <c r="P35" s="21"/>
    </row>
    <row r="36" spans="1:16" ht="24.75" customHeight="1">
      <c r="A36" s="16">
        <f>A35+1</f>
        <v>32</v>
      </c>
      <c r="B36" s="17" t="s">
        <v>28</v>
      </c>
      <c r="C36" s="18" t="s">
        <v>61</v>
      </c>
      <c r="D36" s="19">
        <v>728707.5830188</v>
      </c>
      <c r="E36" s="19">
        <f>D36*1.027</f>
        <v>748382.6877603076</v>
      </c>
      <c r="F36" s="19">
        <f>E36*0.96/4</f>
        <v>179611.84506247382</v>
      </c>
      <c r="G36" s="19">
        <f>F36/3</f>
        <v>59870.6150208246</v>
      </c>
      <c r="H36" s="19">
        <f>J36*11</f>
        <v>21592.680827182645</v>
      </c>
      <c r="I36" s="19">
        <f>E36*0.8</f>
        <v>598706.1502082461</v>
      </c>
      <c r="J36" s="19">
        <f>E36*0.96/366</f>
        <v>1962.9709842893315</v>
      </c>
      <c r="K36" s="19">
        <f>J36*50*0.73</f>
        <v>71648.4409265606</v>
      </c>
      <c r="L36" s="20">
        <f>I36-F36-G36-H36-K36</f>
        <v>265982.5683712044</v>
      </c>
      <c r="M36" s="20">
        <f>(L36-O36)/2</f>
        <v>121017.16118143729</v>
      </c>
      <c r="N36" s="20">
        <f>(L36-O36)/2</f>
        <v>121017.16118143729</v>
      </c>
      <c r="O36" s="20">
        <f>I36*0.04</f>
        <v>23948.246008329843</v>
      </c>
      <c r="P36" s="21"/>
    </row>
    <row r="37" spans="1:16" ht="24.75" customHeight="1">
      <c r="A37" s="16">
        <f>A36+1</f>
        <v>33</v>
      </c>
      <c r="B37" s="17" t="s">
        <v>28</v>
      </c>
      <c r="C37" s="18" t="s">
        <v>62</v>
      </c>
      <c r="D37" s="19">
        <v>580589.970644</v>
      </c>
      <c r="E37" s="19">
        <f>D37*1.027</f>
        <v>596265.899851388</v>
      </c>
      <c r="F37" s="19">
        <f>E37*0.96/4</f>
        <v>143103.8159643331</v>
      </c>
      <c r="G37" s="19">
        <f>F37/3</f>
        <v>47701.27198811103</v>
      </c>
      <c r="H37" s="19">
        <f>J37*11</f>
        <v>17203.737438335127</v>
      </c>
      <c r="I37" s="19">
        <f>E37*0.8</f>
        <v>477012.71988111036</v>
      </c>
      <c r="J37" s="19">
        <f>E37*0.96/366</f>
        <v>1563.976130757739</v>
      </c>
      <c r="K37" s="19">
        <f>J37*50*0.73</f>
        <v>57085.128772657474</v>
      </c>
      <c r="L37" s="20">
        <f>I37-F37-G37-H37-K37</f>
        <v>211918.76571767358</v>
      </c>
      <c r="M37" s="20">
        <f>(L37-O37)/2</f>
        <v>96419.12846121458</v>
      </c>
      <c r="N37" s="20">
        <f>(L37-O37)/2</f>
        <v>96419.12846121458</v>
      </c>
      <c r="O37" s="20">
        <f>I37*0.04</f>
        <v>19080.508795244416</v>
      </c>
      <c r="P37" s="21"/>
    </row>
    <row r="38" spans="1:16" ht="22.5" customHeight="1">
      <c r="A38" s="16">
        <f>A37+1</f>
        <v>34</v>
      </c>
      <c r="B38" s="17" t="s">
        <v>19</v>
      </c>
      <c r="C38" s="18" t="s">
        <v>63</v>
      </c>
      <c r="D38" s="19">
        <v>41573.4307499618</v>
      </c>
      <c r="E38" s="19">
        <f>D38*1.027</f>
        <v>42695.91338021077</v>
      </c>
      <c r="F38" s="19">
        <f>E38*0.96/4</f>
        <v>10247.019211250585</v>
      </c>
      <c r="G38" s="19">
        <f>F38/3</f>
        <v>3415.6730704168617</v>
      </c>
      <c r="H38" s="19">
        <f>J38*11</f>
        <v>1231.8820909700157</v>
      </c>
      <c r="I38" s="19">
        <f>E38*0.8</f>
        <v>34156.730704168614</v>
      </c>
      <c r="J38" s="19">
        <f>E38*0.96/366</f>
        <v>111.98928099727415</v>
      </c>
      <c r="K38" s="19">
        <f>J38*50*0.73</f>
        <v>4087.608756400506</v>
      </c>
      <c r="L38" s="20">
        <f>I38-F38-G38-H38-K38</f>
        <v>15174.547575130648</v>
      </c>
      <c r="M38" s="20">
        <f>(L38-O38)/2</f>
        <v>6904.139173481952</v>
      </c>
      <c r="N38" s="20">
        <f>(L38-O38)/2</f>
        <v>6904.139173481952</v>
      </c>
      <c r="O38" s="20">
        <f>I38*0.04</f>
        <v>1366.2692281667446</v>
      </c>
      <c r="P38" s="21"/>
    </row>
    <row r="39" spans="1:16" ht="22.5" customHeight="1">
      <c r="A39" s="16">
        <f>A38+1</f>
        <v>35</v>
      </c>
      <c r="B39" s="17" t="s">
        <v>24</v>
      </c>
      <c r="C39" s="18" t="s">
        <v>64</v>
      </c>
      <c r="D39" s="19">
        <v>759956.318308263</v>
      </c>
      <c r="E39" s="19">
        <f>D39*1.027</f>
        <v>780475.138902586</v>
      </c>
      <c r="F39" s="19">
        <f>E39*0.96/4</f>
        <v>187314.03333662063</v>
      </c>
      <c r="G39" s="19">
        <f>F39/3</f>
        <v>62438.01111220688</v>
      </c>
      <c r="H39" s="19">
        <f>J39*11</f>
        <v>22518.62695850084</v>
      </c>
      <c r="I39" s="19">
        <f>E39*0.8</f>
        <v>624380.1111220688</v>
      </c>
      <c r="J39" s="19">
        <f>E39*0.96/366</f>
        <v>2047.1479053182584</v>
      </c>
      <c r="K39" s="19">
        <f>J39*50*0.73</f>
        <v>74720.89854411643</v>
      </c>
      <c r="L39" s="20">
        <f>I39-F39-G39-H39-K39</f>
        <v>277388.5411706241</v>
      </c>
      <c r="M39" s="20">
        <f>(L39-O39)/2</f>
        <v>126206.66836287067</v>
      </c>
      <c r="N39" s="20">
        <f>(L39-O39)/2</f>
        <v>126206.66836287067</v>
      </c>
      <c r="O39" s="20">
        <f>I39*0.04</f>
        <v>24975.204444882755</v>
      </c>
      <c r="P39" s="21"/>
    </row>
    <row r="40" spans="1:16" ht="23.25" customHeight="1">
      <c r="A40" s="16">
        <f>A39+1</f>
        <v>36</v>
      </c>
      <c r="B40" s="17" t="s">
        <v>19</v>
      </c>
      <c r="C40" s="18" t="s">
        <v>65</v>
      </c>
      <c r="D40" s="19">
        <v>72093.8280678929</v>
      </c>
      <c r="E40" s="19">
        <f>D40*1.027</f>
        <v>74040.361425726</v>
      </c>
      <c r="F40" s="19">
        <f>E40*0.96/4</f>
        <v>17769.68674217424</v>
      </c>
      <c r="G40" s="19">
        <f>F40/3</f>
        <v>5923.22891405808</v>
      </c>
      <c r="H40" s="19">
        <f>J40*11</f>
        <v>2136.2464935947173</v>
      </c>
      <c r="I40" s="19">
        <f>E40*0.8</f>
        <v>59232.289140580804</v>
      </c>
      <c r="J40" s="19">
        <f>E40*0.96/366</f>
        <v>194.20422669042884</v>
      </c>
      <c r="K40" s="19">
        <f>J40*50*0.73</f>
        <v>7088.454274200652</v>
      </c>
      <c r="L40" s="20">
        <f>I40-F40-G40-H40-K40</f>
        <v>26314.672716553112</v>
      </c>
      <c r="M40" s="20">
        <f>(L40-O40)/2</f>
        <v>11972.69057546494</v>
      </c>
      <c r="N40" s="20">
        <f>(L40-O40)/2</f>
        <v>11972.69057546494</v>
      </c>
      <c r="O40" s="20">
        <f>I40*0.04</f>
        <v>2369.291565623232</v>
      </c>
      <c r="P40" s="21"/>
    </row>
    <row r="41" spans="1:16" ht="20.25" customHeight="1">
      <c r="A41" s="16">
        <f>A40+1</f>
        <v>37</v>
      </c>
      <c r="B41" s="17" t="s">
        <v>24</v>
      </c>
      <c r="C41" s="18" t="s">
        <v>66</v>
      </c>
      <c r="D41" s="19">
        <v>98055.2377408813</v>
      </c>
      <c r="E41" s="19">
        <f>D41*1.027</f>
        <v>100702.72915988509</v>
      </c>
      <c r="F41" s="19">
        <f>E41*0.96/4</f>
        <v>24168.654998372418</v>
      </c>
      <c r="G41" s="19">
        <f>F41/3</f>
        <v>8056.218332790806</v>
      </c>
      <c r="H41" s="19">
        <f>J41*11</f>
        <v>2905.521365924553</v>
      </c>
      <c r="I41" s="19">
        <f>E41*0.8</f>
        <v>80562.18332790807</v>
      </c>
      <c r="J41" s="19">
        <f>E41*0.96/366</f>
        <v>264.13830599314116</v>
      </c>
      <c r="K41" s="19">
        <f>J41*50*0.73</f>
        <v>9641.048168749652</v>
      </c>
      <c r="L41" s="20">
        <f>I41-F41-G41-H41-K41</f>
        <v>35790.74046207065</v>
      </c>
      <c r="M41" s="20">
        <f>(L41-O41)/2</f>
        <v>16284.126564477165</v>
      </c>
      <c r="N41" s="20">
        <f>(L41-O41)/2</f>
        <v>16284.126564477165</v>
      </c>
      <c r="O41" s="20">
        <f>I41*0.04</f>
        <v>3222.487333116323</v>
      </c>
      <c r="P41" s="21"/>
    </row>
    <row r="42" spans="1:16" ht="25.5" customHeight="1">
      <c r="A42" s="16">
        <f>A41+1</f>
        <v>38</v>
      </c>
      <c r="B42" s="17" t="s">
        <v>54</v>
      </c>
      <c r="C42" s="18" t="s">
        <v>67</v>
      </c>
      <c r="D42" s="19">
        <v>7162187.60408889</v>
      </c>
      <c r="E42" s="19">
        <f>D42*1.027</f>
        <v>7355566.669399289</v>
      </c>
      <c r="F42" s="19">
        <f>E42*0.96/4</f>
        <v>1765336.0006558294</v>
      </c>
      <c r="G42" s="19">
        <f>F42/3</f>
        <v>588445.3335519432</v>
      </c>
      <c r="H42" s="19">
        <f>J42*11</f>
        <v>212226.1858711926</v>
      </c>
      <c r="I42" s="19">
        <f>E42*0.8</f>
        <v>5884453.335519432</v>
      </c>
      <c r="J42" s="19">
        <f>E42*0.96/366</f>
        <v>19293.289624653873</v>
      </c>
      <c r="K42" s="19">
        <f>J42*50*0.73</f>
        <v>704205.0712998663</v>
      </c>
      <c r="L42" s="20">
        <f>I42-F42-G42-H42-K42</f>
        <v>2614240.7441406003</v>
      </c>
      <c r="M42" s="20">
        <f>(L42-O42)/2</f>
        <v>1189431.3053599116</v>
      </c>
      <c r="N42" s="20">
        <f>(L42-O42)/2</f>
        <v>1189431.3053599116</v>
      </c>
      <c r="O42" s="20">
        <f>I42*0.04</f>
        <v>235378.13342077727</v>
      </c>
      <c r="P42" s="21"/>
    </row>
    <row r="43" spans="1:16" ht="27.75" customHeight="1">
      <c r="A43" s="16">
        <f>A42+1</f>
        <v>39</v>
      </c>
      <c r="B43" s="17" t="s">
        <v>28</v>
      </c>
      <c r="C43" s="18" t="s">
        <v>68</v>
      </c>
      <c r="D43" s="19">
        <v>835021.322236196</v>
      </c>
      <c r="E43" s="19">
        <f>D43*1.027</f>
        <v>857566.8979365733</v>
      </c>
      <c r="F43" s="19">
        <f>E43*0.96/4</f>
        <v>205816.05550477759</v>
      </c>
      <c r="G43" s="19">
        <f>F43/3</f>
        <v>68605.35183492587</v>
      </c>
      <c r="H43" s="19">
        <f>J43*11</f>
        <v>24742.913776530637</v>
      </c>
      <c r="I43" s="19">
        <f>E43*0.8</f>
        <v>686053.5183492587</v>
      </c>
      <c r="J43" s="19">
        <f>E43*0.96/366</f>
        <v>2249.3557978664217</v>
      </c>
      <c r="K43" s="19">
        <f>J43*50*0.73</f>
        <v>82101.48662212439</v>
      </c>
      <c r="L43" s="20">
        <f>I43-F43-G43-H43-K43</f>
        <v>304787.7106109002</v>
      </c>
      <c r="M43" s="20">
        <f>(L43-O43)/2</f>
        <v>138672.78493846493</v>
      </c>
      <c r="N43" s="20">
        <f>(L43-O43)/2</f>
        <v>138672.78493846493</v>
      </c>
      <c r="O43" s="20">
        <f>I43*0.04</f>
        <v>27442.140733970347</v>
      </c>
      <c r="P43" s="21"/>
    </row>
    <row r="44" spans="1:16" ht="24.75" customHeight="1">
      <c r="A44" s="16">
        <f>A43+1</f>
        <v>40</v>
      </c>
      <c r="B44" s="17" t="s">
        <v>19</v>
      </c>
      <c r="C44" s="18" t="s">
        <v>69</v>
      </c>
      <c r="D44" s="19">
        <v>447010.091660439</v>
      </c>
      <c r="E44" s="19">
        <f>D44*1.027</f>
        <v>459079.36413527076</v>
      </c>
      <c r="F44" s="19">
        <f>E44*0.96/4</f>
        <v>110179.04739246499</v>
      </c>
      <c r="G44" s="19">
        <f>F44/3</f>
        <v>36726.34913082166</v>
      </c>
      <c r="H44" s="19">
        <f>J44*11</f>
        <v>13245.568538984862</v>
      </c>
      <c r="I44" s="19">
        <f>E44*0.8</f>
        <v>367263.49130821665</v>
      </c>
      <c r="J44" s="19">
        <f>E44*0.96/366</f>
        <v>1204.1425944531693</v>
      </c>
      <c r="K44" s="19">
        <f>J44*50*0.73</f>
        <v>43951.20469754068</v>
      </c>
      <c r="L44" s="20">
        <f>I44-F44-G44-H44-K44</f>
        <v>163161.32154840446</v>
      </c>
      <c r="M44" s="20">
        <f>(L44-O44)/2</f>
        <v>74235.3909480379</v>
      </c>
      <c r="N44" s="20">
        <f>(L44-O44)/2</f>
        <v>74235.3909480379</v>
      </c>
      <c r="O44" s="20">
        <f>I44*0.04</f>
        <v>14690.539652328665</v>
      </c>
      <c r="P44" s="21"/>
    </row>
    <row r="45" spans="1:16" ht="21.75" customHeight="1">
      <c r="A45" s="16">
        <f>A44+1</f>
        <v>41</v>
      </c>
      <c r="B45" s="17" t="s">
        <v>28</v>
      </c>
      <c r="C45" s="18" t="s">
        <v>70</v>
      </c>
      <c r="D45" s="19">
        <v>64329.1124127823</v>
      </c>
      <c r="E45" s="19">
        <f>D45*1.027</f>
        <v>66065.99844792741</v>
      </c>
      <c r="F45" s="19">
        <f>E45*0.96/4</f>
        <v>15855.839627502579</v>
      </c>
      <c r="G45" s="19">
        <f>F45/3</f>
        <v>5285.279875834193</v>
      </c>
      <c r="H45" s="19">
        <f>J45*11</f>
        <v>1906.1665125959385</v>
      </c>
      <c r="I45" s="19">
        <f>E45*0.8</f>
        <v>52852.79875834193</v>
      </c>
      <c r="J45" s="19">
        <f>E45*0.96/366</f>
        <v>173.28786478144895</v>
      </c>
      <c r="K45" s="19">
        <f>J45*50*0.73</f>
        <v>6325.007064522887</v>
      </c>
      <c r="L45" s="20">
        <f>I45-F45-G45-H45-K45</f>
        <v>23480.505677886333</v>
      </c>
      <c r="M45" s="20">
        <f>(L45-O45)/2</f>
        <v>10683.196863776328</v>
      </c>
      <c r="N45" s="20">
        <f>(L45-O45)/2</f>
        <v>10683.196863776328</v>
      </c>
      <c r="O45" s="20">
        <f>I45*0.04</f>
        <v>2114.111950333677</v>
      </c>
      <c r="P45" s="21"/>
    </row>
    <row r="46" spans="1:16" ht="25.5" customHeight="1">
      <c r="A46" s="16">
        <f>A45+1</f>
        <v>42</v>
      </c>
      <c r="B46" s="17" t="s">
        <v>17</v>
      </c>
      <c r="C46" s="18" t="s">
        <v>71</v>
      </c>
      <c r="D46" s="19">
        <v>152918.849761717</v>
      </c>
      <c r="E46" s="19">
        <f>D46*1.027</f>
        <v>157047.65870528333</v>
      </c>
      <c r="F46" s="19">
        <f>E46*0.96/4</f>
        <v>37691.438089268</v>
      </c>
      <c r="G46" s="19">
        <f>F46/3</f>
        <v>12563.812696422667</v>
      </c>
      <c r="H46" s="19">
        <f>J46*11</f>
        <v>4531.211136414732</v>
      </c>
      <c r="I46" s="19">
        <f>E46*0.8</f>
        <v>125638.12696422667</v>
      </c>
      <c r="J46" s="19">
        <f>E46*0.96/366</f>
        <v>411.928285128612</v>
      </c>
      <c r="K46" s="19">
        <f>J46*50*0.73</f>
        <v>15035.382407194336</v>
      </c>
      <c r="L46" s="20">
        <f>I46-F46-G46-H46-K46</f>
        <v>55816.28263492693</v>
      </c>
      <c r="M46" s="20">
        <f>(L46-O46)/2</f>
        <v>25395.378778178932</v>
      </c>
      <c r="N46" s="20">
        <f>(L46-O46)/2</f>
        <v>25395.378778178932</v>
      </c>
      <c r="O46" s="20">
        <f>I46*0.04</f>
        <v>5025.525078569067</v>
      </c>
      <c r="P46" s="21"/>
    </row>
    <row r="47" spans="1:16" ht="24.75" customHeight="1">
      <c r="A47" s="16">
        <f>A46+1</f>
        <v>43</v>
      </c>
      <c r="B47" s="17" t="s">
        <v>17</v>
      </c>
      <c r="C47" s="18" t="s">
        <v>72</v>
      </c>
      <c r="D47" s="19">
        <v>270707.803676634</v>
      </c>
      <c r="E47" s="19">
        <f>D47*1.027</f>
        <v>278016.9143759031</v>
      </c>
      <c r="F47" s="19">
        <f>E47*0.96/4</f>
        <v>66724.05945021674</v>
      </c>
      <c r="G47" s="19">
        <f>F47/3</f>
        <v>22241.353150072246</v>
      </c>
      <c r="H47" s="19">
        <f>J47*11</f>
        <v>8021.471627894908</v>
      </c>
      <c r="I47" s="19">
        <f>E47*0.8</f>
        <v>222413.53150072249</v>
      </c>
      <c r="J47" s="19">
        <f>E47*0.96/366</f>
        <v>729.2246934449917</v>
      </c>
      <c r="K47" s="19">
        <f>J47*50*0.73</f>
        <v>26616.701310742195</v>
      </c>
      <c r="L47" s="20">
        <f>I47-F47-G47-H47-K47</f>
        <v>98809.9459617964</v>
      </c>
      <c r="M47" s="20">
        <f>(L47-O47)/2</f>
        <v>44956.70235088375</v>
      </c>
      <c r="N47" s="20">
        <f>(L47-O47)/2</f>
        <v>44956.70235088375</v>
      </c>
      <c r="O47" s="20">
        <f>I47*0.04</f>
        <v>8896.5412600289</v>
      </c>
      <c r="P47" s="21"/>
    </row>
    <row r="48" spans="1:16" ht="25.5" customHeight="1">
      <c r="A48" s="16">
        <f>A47+1</f>
        <v>44</v>
      </c>
      <c r="B48" s="17" t="s">
        <v>19</v>
      </c>
      <c r="C48" s="18" t="s">
        <v>73</v>
      </c>
      <c r="D48" s="19">
        <v>3212226.7713882</v>
      </c>
      <c r="E48" s="19">
        <f>D48*1.027</f>
        <v>3298956.894215681</v>
      </c>
      <c r="F48" s="19">
        <f>E48*0.96/4</f>
        <v>791749.6546117634</v>
      </c>
      <c r="G48" s="19">
        <f>F48/3</f>
        <v>263916.5515372545</v>
      </c>
      <c r="H48" s="19">
        <f>J48*11</f>
        <v>95183.01858720653</v>
      </c>
      <c r="I48" s="19">
        <f>E48*0.8</f>
        <v>2639165.515372545</v>
      </c>
      <c r="J48" s="19">
        <f>E48*0.96/366</f>
        <v>8653.001689746048</v>
      </c>
      <c r="K48" s="19">
        <f>J48*50*0.73</f>
        <v>315834.56167573074</v>
      </c>
      <c r="L48" s="20">
        <f>I48-F48-G48-H48-K48</f>
        <v>1172481.72896059</v>
      </c>
      <c r="M48" s="20">
        <f>(L48-O48)/2</f>
        <v>533457.554172844</v>
      </c>
      <c r="N48" s="20">
        <f>(L48-O48)/2</f>
        <v>533457.554172844</v>
      </c>
      <c r="O48" s="20">
        <f>I48*0.04</f>
        <v>105566.6206149018</v>
      </c>
      <c r="P48" s="21"/>
    </row>
    <row r="49" spans="1:16" ht="25.5" customHeight="1">
      <c r="A49" s="16">
        <f>A48+1</f>
        <v>45</v>
      </c>
      <c r="B49" s="17" t="s">
        <v>17</v>
      </c>
      <c r="C49" s="18" t="s">
        <v>74</v>
      </c>
      <c r="D49" s="19">
        <v>256951.561069769</v>
      </c>
      <c r="E49" s="19">
        <f>D49*1.027</f>
        <v>263889.25321865274</v>
      </c>
      <c r="F49" s="19">
        <f>E49*0.96/4</f>
        <v>63333.42077247665</v>
      </c>
      <c r="G49" s="19">
        <f>F49/3</f>
        <v>21111.140257492218</v>
      </c>
      <c r="H49" s="19">
        <f>J49*11</f>
        <v>7613.853863357849</v>
      </c>
      <c r="I49" s="19">
        <f>E49*0.8</f>
        <v>211111.4025749222</v>
      </c>
      <c r="J49" s="19">
        <f>E49*0.96/366</f>
        <v>692.1685330325317</v>
      </c>
      <c r="K49" s="19">
        <f>J49*50*0.73</f>
        <v>25264.151455687406</v>
      </c>
      <c r="L49" s="20">
        <f>I49-F49-G49-H49-K49</f>
        <v>93788.83622590807</v>
      </c>
      <c r="M49" s="20">
        <f>(L49-O49)/2</f>
        <v>42672.19006145559</v>
      </c>
      <c r="N49" s="20">
        <f>(L49-O49)/2</f>
        <v>42672.19006145559</v>
      </c>
      <c r="O49" s="20">
        <f>I49*0.04</f>
        <v>8444.456102996888</v>
      </c>
      <c r="P49" s="21"/>
    </row>
    <row r="50" spans="1:16" ht="27" customHeight="1">
      <c r="A50" s="16">
        <f>A49+1</f>
        <v>46</v>
      </c>
      <c r="B50" s="17" t="s">
        <v>28</v>
      </c>
      <c r="C50" s="18" t="s">
        <v>75</v>
      </c>
      <c r="D50" s="19">
        <v>1246985.4550832</v>
      </c>
      <c r="E50" s="19">
        <f>D50*1.027</f>
        <v>1280654.0623704463</v>
      </c>
      <c r="F50" s="19">
        <f>E50*0.96/4</f>
        <v>307356.9749689071</v>
      </c>
      <c r="G50" s="19">
        <f>F50/3</f>
        <v>102452.32498963569</v>
      </c>
      <c r="H50" s="19">
        <f>J50*11</f>
        <v>36950.01884872107</v>
      </c>
      <c r="I50" s="19">
        <f>E50*0.8</f>
        <v>1024523.2498963571</v>
      </c>
      <c r="J50" s="19">
        <f>E50*0.96/366</f>
        <v>3359.0926226110064</v>
      </c>
      <c r="K50" s="19">
        <f>J50*50*0.73</f>
        <v>122606.88072530173</v>
      </c>
      <c r="L50" s="20">
        <f>I50-F50-G50-H50-K50</f>
        <v>455157.05036379147</v>
      </c>
      <c r="M50" s="20">
        <f>(L50-O50)/2</f>
        <v>207088.0601839686</v>
      </c>
      <c r="N50" s="20">
        <f>(L50-O50)/2</f>
        <v>207088.0601839686</v>
      </c>
      <c r="O50" s="20">
        <f>I50*0.04</f>
        <v>40980.92999585428</v>
      </c>
      <c r="P50" s="21"/>
    </row>
    <row r="51" spans="1:16" ht="29.25" customHeight="1">
      <c r="A51" s="16">
        <f>A50+1</f>
        <v>47</v>
      </c>
      <c r="B51" s="17" t="s">
        <v>28</v>
      </c>
      <c r="C51" s="18" t="s">
        <v>76</v>
      </c>
      <c r="D51" s="19">
        <v>120871.441872348</v>
      </c>
      <c r="E51" s="19">
        <f>D51*1.027</f>
        <v>124134.97080290139</v>
      </c>
      <c r="F51" s="19">
        <f>E51*0.96/4</f>
        <v>29792.392992696332</v>
      </c>
      <c r="G51" s="19">
        <f>F51/3</f>
        <v>9930.79766423211</v>
      </c>
      <c r="H51" s="19">
        <f>J51*11</f>
        <v>3581.599157591909</v>
      </c>
      <c r="I51" s="19">
        <f>E51*0.8</f>
        <v>99307.97664232111</v>
      </c>
      <c r="J51" s="19">
        <f>E51*0.96/366</f>
        <v>325.59992341744623</v>
      </c>
      <c r="K51" s="19">
        <f>J51*50*0.73</f>
        <v>11884.397204736786</v>
      </c>
      <c r="L51" s="20">
        <f>I51-F51-G51-H51-K51</f>
        <v>44118.789623063974</v>
      </c>
      <c r="M51" s="20">
        <f>(L51-O51)/2</f>
        <v>20073.235278685566</v>
      </c>
      <c r="N51" s="20">
        <f>(L51-O51)/2</f>
        <v>20073.235278685566</v>
      </c>
      <c r="O51" s="20">
        <f>I51*0.04</f>
        <v>3972.3190656928446</v>
      </c>
      <c r="P51" s="21"/>
    </row>
    <row r="52" spans="1:16" ht="27.75" customHeight="1">
      <c r="A52" s="16">
        <f>A51+1</f>
        <v>48</v>
      </c>
      <c r="B52" s="17" t="s">
        <v>77</v>
      </c>
      <c r="C52" s="18" t="s">
        <v>78</v>
      </c>
      <c r="D52" s="19">
        <v>20835.0021075462</v>
      </c>
      <c r="E52" s="19">
        <f>D52*1.027</f>
        <v>21397.547164449945</v>
      </c>
      <c r="F52" s="19">
        <f>E52*0.96/4</f>
        <v>5135.411319467987</v>
      </c>
      <c r="G52" s="19">
        <f>F52/3</f>
        <v>1711.8037731559955</v>
      </c>
      <c r="H52" s="19">
        <f>J52*11</f>
        <v>617.3718526136378</v>
      </c>
      <c r="I52" s="19">
        <f>E52*0.8</f>
        <v>17118.037731559958</v>
      </c>
      <c r="J52" s="19">
        <f>E52*0.96/366</f>
        <v>56.12471387396707</v>
      </c>
      <c r="K52" s="19">
        <f>J52*50*0.73</f>
        <v>2048.552056399798</v>
      </c>
      <c r="L52" s="20">
        <f>I52-F52-G52-H52-K52</f>
        <v>7604.898729922539</v>
      </c>
      <c r="M52" s="20">
        <f>(L52-O52)/2</f>
        <v>3460.0886103300704</v>
      </c>
      <c r="N52" s="20">
        <f>(L52-O52)/2</f>
        <v>3460.0886103300704</v>
      </c>
      <c r="O52" s="20">
        <f>I52*0.04</f>
        <v>684.7215092623983</v>
      </c>
      <c r="P52" s="21"/>
    </row>
    <row r="53" spans="1:16" ht="26.25" customHeight="1">
      <c r="A53" s="16">
        <v>49</v>
      </c>
      <c r="B53" s="17" t="s">
        <v>24</v>
      </c>
      <c r="C53" s="18" t="s">
        <v>79</v>
      </c>
      <c r="D53" s="19">
        <v>196943.876030639</v>
      </c>
      <c r="E53" s="19">
        <f>D53*1.027</f>
        <v>202261.36068346622</v>
      </c>
      <c r="F53" s="19">
        <f>E53*0.96/4</f>
        <v>48542.726564031895</v>
      </c>
      <c r="G53" s="19">
        <f>F53/3</f>
        <v>16180.908854677298</v>
      </c>
      <c r="H53" s="19">
        <f>J53*11</f>
        <v>5835.737619719682</v>
      </c>
      <c r="I53" s="19">
        <f>E53*0.8</f>
        <v>161809.08854677298</v>
      </c>
      <c r="J53" s="19">
        <f>E53*0.96/366</f>
        <v>530.5216017926983</v>
      </c>
      <c r="K53" s="19">
        <f>J53*50*0.73</f>
        <v>19364.03846543349</v>
      </c>
      <c r="L53" s="20">
        <f>I53-F53-G53-H53-K53</f>
        <v>71885.67704291061</v>
      </c>
      <c r="M53" s="20">
        <f>(L53-O53)/2</f>
        <v>32706.656750519847</v>
      </c>
      <c r="N53" s="20">
        <f>(L53-O53)/2</f>
        <v>32706.656750519847</v>
      </c>
      <c r="O53" s="20">
        <f>I53*0.04</f>
        <v>6472.363541870919</v>
      </c>
      <c r="P53" s="21"/>
    </row>
    <row r="54" spans="1:16" ht="21" customHeight="1">
      <c r="A54" s="16">
        <v>50</v>
      </c>
      <c r="B54" s="17" t="s">
        <v>22</v>
      </c>
      <c r="C54" s="18" t="s">
        <v>80</v>
      </c>
      <c r="D54" s="19">
        <v>9637.54401659808</v>
      </c>
      <c r="E54" s="19">
        <f>D54*1.027</f>
        <v>9897.757705046228</v>
      </c>
      <c r="F54" s="19">
        <f>E54*0.96/4</f>
        <v>2375.4618492110944</v>
      </c>
      <c r="G54" s="19">
        <f>F54/3</f>
        <v>791.8206164036982</v>
      </c>
      <c r="H54" s="19">
        <f>J54*11</f>
        <v>285.57464853903866</v>
      </c>
      <c r="I54" s="19">
        <f>E54*0.8</f>
        <v>7918.206164036983</v>
      </c>
      <c r="J54" s="19">
        <f>E54*0.96/366</f>
        <v>25.961331685367153</v>
      </c>
      <c r="K54" s="19">
        <f>J54*50*0.73</f>
        <v>947.5886065159011</v>
      </c>
      <c r="L54" s="20">
        <f>I54-F54-G54-H54-K54</f>
        <v>3517.7604433672495</v>
      </c>
      <c r="M54" s="20">
        <f>(L54-O54)/2</f>
        <v>1600.516098402885</v>
      </c>
      <c r="N54" s="20">
        <f>(L54-O54)/2</f>
        <v>1600.516098402885</v>
      </c>
      <c r="O54" s="20">
        <f>I54*0.04</f>
        <v>316.72824656147935</v>
      </c>
      <c r="P54" s="21"/>
    </row>
    <row r="55" spans="1:16" ht="106.5" customHeight="1">
      <c r="A55" s="7" t="s">
        <v>2</v>
      </c>
      <c r="B55" s="8" t="s">
        <v>3</v>
      </c>
      <c r="C55" s="9" t="s">
        <v>4</v>
      </c>
      <c r="D55" s="10" t="s">
        <v>5</v>
      </c>
      <c r="E55" s="10" t="s">
        <v>6</v>
      </c>
      <c r="F55" s="22" t="s">
        <v>81</v>
      </c>
      <c r="G55" s="12" t="s">
        <v>8</v>
      </c>
      <c r="H55" s="12" t="s">
        <v>9</v>
      </c>
      <c r="I55" s="11" t="s">
        <v>47</v>
      </c>
      <c r="J55" s="12" t="s">
        <v>82</v>
      </c>
      <c r="K55" s="22" t="s">
        <v>48</v>
      </c>
      <c r="L55" s="10" t="s">
        <v>13</v>
      </c>
      <c r="M55" s="13" t="s">
        <v>49</v>
      </c>
      <c r="N55" s="13" t="s">
        <v>83</v>
      </c>
      <c r="O55" s="14" t="s">
        <v>84</v>
      </c>
      <c r="P55" s="15"/>
    </row>
    <row r="56" spans="1:16" ht="26.25" customHeight="1">
      <c r="A56" s="16">
        <f>A54+1</f>
        <v>51</v>
      </c>
      <c r="B56" s="17" t="s">
        <v>17</v>
      </c>
      <c r="C56" s="18" t="s">
        <v>85</v>
      </c>
      <c r="D56" s="19">
        <v>281150.327885022</v>
      </c>
      <c r="E56" s="19">
        <f>D56*1.027</f>
        <v>288741.38673791755</v>
      </c>
      <c r="F56" s="19">
        <f>E56*0.96/4</f>
        <v>69297.93281710021</v>
      </c>
      <c r="G56" s="19">
        <f>F56/3</f>
        <v>23099.310939033403</v>
      </c>
      <c r="H56" s="19">
        <f>J56*11</f>
        <v>8330.899027192376</v>
      </c>
      <c r="I56" s="19">
        <f>E56*0.8</f>
        <v>230993.10939033405</v>
      </c>
      <c r="J56" s="19">
        <f>E56*0.96/366</f>
        <v>757.3544570174887</v>
      </c>
      <c r="K56" s="19">
        <f>J56*50*0.73</f>
        <v>27643.437681138337</v>
      </c>
      <c r="L56" s="20">
        <f>I56-F56-G56-H56-K56</f>
        <v>102621.52892586973</v>
      </c>
      <c r="M56" s="20">
        <f>(L56-O56)/2</f>
        <v>46690.90227512818</v>
      </c>
      <c r="N56" s="20">
        <f>(L56-O56)/2</f>
        <v>46690.90227512818</v>
      </c>
      <c r="O56" s="20">
        <f>I56*0.04</f>
        <v>9239.724375613363</v>
      </c>
      <c r="P56" s="21"/>
    </row>
    <row r="57" spans="1:16" ht="24.75" customHeight="1">
      <c r="A57" s="16">
        <f>A56+1</f>
        <v>52</v>
      </c>
      <c r="B57" s="17" t="s">
        <v>19</v>
      </c>
      <c r="C57" s="18" t="s">
        <v>86</v>
      </c>
      <c r="D57" s="19">
        <v>515343.745046077</v>
      </c>
      <c r="E57" s="19">
        <f>D57*1.027</f>
        <v>529258.0261623211</v>
      </c>
      <c r="F57" s="19">
        <f>E57*0.96/4</f>
        <v>127021.92627895706</v>
      </c>
      <c r="G57" s="19">
        <f>F57/3</f>
        <v>42340.64209298569</v>
      </c>
      <c r="H57" s="19">
        <f>J57*11</f>
        <v>15270.395508945658</v>
      </c>
      <c r="I57" s="19">
        <f>E57*0.8</f>
        <v>423406.4209298569</v>
      </c>
      <c r="J57" s="19">
        <f>E57*0.96/366</f>
        <v>1388.2177735405144</v>
      </c>
      <c r="K57" s="19">
        <f>J57*50*0.73</f>
        <v>50669.948734228776</v>
      </c>
      <c r="L57" s="20">
        <f>I57-F57-G57-H57-K57</f>
        <v>188103.50831473974</v>
      </c>
      <c r="M57" s="20">
        <f>(L57-O57)/2</f>
        <v>85583.62573877274</v>
      </c>
      <c r="N57" s="20">
        <f>(L57-O57)/2</f>
        <v>85583.62573877274</v>
      </c>
      <c r="O57" s="20">
        <f>I57*0.04</f>
        <v>16936.256837194276</v>
      </c>
      <c r="P57" s="21"/>
    </row>
    <row r="58" spans="1:16" ht="22.5" customHeight="1">
      <c r="A58" s="16">
        <f>A57+1</f>
        <v>53</v>
      </c>
      <c r="B58" s="17" t="s">
        <v>87</v>
      </c>
      <c r="C58" s="18" t="s">
        <v>88</v>
      </c>
      <c r="D58" s="19">
        <v>94175.9461063259</v>
      </c>
      <c r="E58" s="19">
        <f>D58*1.027</f>
        <v>96718.69665119669</v>
      </c>
      <c r="F58" s="19">
        <f>E58*0.96/4</f>
        <v>23212.487196287206</v>
      </c>
      <c r="G58" s="19">
        <f>F58/3</f>
        <v>7737.495732095736</v>
      </c>
      <c r="H58" s="19">
        <f>J58*11</f>
        <v>2790.5722312476423</v>
      </c>
      <c r="I58" s="19">
        <f>E58*0.8</f>
        <v>77374.95732095736</v>
      </c>
      <c r="J58" s="19">
        <f>E58*0.96/366</f>
        <v>253.68838465887657</v>
      </c>
      <c r="K58" s="19">
        <f>J58*50*0.73</f>
        <v>9259.626040048994</v>
      </c>
      <c r="L58" s="20">
        <f>I58-F58-G58-H58-K58</f>
        <v>34374.776121277784</v>
      </c>
      <c r="M58" s="20">
        <f>(L58-O58)/2</f>
        <v>15639.888914219744</v>
      </c>
      <c r="N58" s="20">
        <f>(L58-O58)/2</f>
        <v>15639.888914219744</v>
      </c>
      <c r="O58" s="20">
        <f>I58*0.04</f>
        <v>3094.998292838294</v>
      </c>
      <c r="P58" s="21"/>
    </row>
    <row r="59" spans="1:16" ht="26.25" customHeight="1">
      <c r="A59" s="16">
        <f>A58+1</f>
        <v>54</v>
      </c>
      <c r="B59" s="17" t="s">
        <v>19</v>
      </c>
      <c r="C59" s="18" t="s">
        <v>89</v>
      </c>
      <c r="D59" s="19">
        <v>185725.198490407</v>
      </c>
      <c r="E59" s="19">
        <f>D59*1.027</f>
        <v>190739.77884964796</v>
      </c>
      <c r="F59" s="19">
        <f>E59*0.96/4</f>
        <v>45777.546923915506</v>
      </c>
      <c r="G59" s="19">
        <f>F59/3</f>
        <v>15259.182307971836</v>
      </c>
      <c r="H59" s="19">
        <f>J59*11</f>
        <v>5503.311652055416</v>
      </c>
      <c r="I59" s="19">
        <f>E59*0.8</f>
        <v>152591.82307971836</v>
      </c>
      <c r="J59" s="19">
        <f>E59*0.96/366</f>
        <v>500.3010592777651</v>
      </c>
      <c r="K59" s="19">
        <f>J59*50*0.73</f>
        <v>18260.988663638425</v>
      </c>
      <c r="L59" s="20">
        <f>I59-F59-G59-H59-K59</f>
        <v>67790.79353213718</v>
      </c>
      <c r="M59" s="20">
        <f>(L59-O59)/2</f>
        <v>30843.56030447422</v>
      </c>
      <c r="N59" s="20">
        <f>(L59-O59)/2</f>
        <v>30843.56030447422</v>
      </c>
      <c r="O59" s="20">
        <f>I59*0.04</f>
        <v>6103.672923188735</v>
      </c>
      <c r="P59" s="21"/>
    </row>
    <row r="60" spans="1:16" ht="27.75" customHeight="1">
      <c r="A60" s="16">
        <f>A59+1</f>
        <v>55</v>
      </c>
      <c r="B60" s="17" t="s">
        <v>24</v>
      </c>
      <c r="C60" s="18" t="s">
        <v>90</v>
      </c>
      <c r="D60" s="19">
        <v>84352.247008656</v>
      </c>
      <c r="E60" s="19">
        <f>D60*1.027</f>
        <v>86629.7576778897</v>
      </c>
      <c r="F60" s="19">
        <f>E60*0.96/4</f>
        <v>20791.141842693527</v>
      </c>
      <c r="G60" s="19">
        <f>F60/3</f>
        <v>6930.380614231176</v>
      </c>
      <c r="H60" s="19">
        <f>J60*11</f>
        <v>2499.4815330014076</v>
      </c>
      <c r="I60" s="19">
        <f>E60*0.8</f>
        <v>69303.80614231176</v>
      </c>
      <c r="J60" s="19">
        <f>E60*0.96/366</f>
        <v>227.22559390921887</v>
      </c>
      <c r="K60" s="19">
        <f>J60*50*0.73</f>
        <v>8293.734177686489</v>
      </c>
      <c r="L60" s="20">
        <f>I60-F60-G60-H60-K60</f>
        <v>30789.067974699163</v>
      </c>
      <c r="M60" s="20">
        <f>(L60-O60)/2</f>
        <v>14008.457864503347</v>
      </c>
      <c r="N60" s="20">
        <f>(L60-O60)/2</f>
        <v>14008.457864503347</v>
      </c>
      <c r="O60" s="20">
        <f>I60*0.04</f>
        <v>2772.1522456924704</v>
      </c>
      <c r="P60" s="21"/>
    </row>
    <row r="61" spans="1:16" ht="27.75" customHeight="1">
      <c r="A61" s="16">
        <f>A60+1</f>
        <v>56</v>
      </c>
      <c r="B61" s="17" t="s">
        <v>17</v>
      </c>
      <c r="C61" s="18" t="s">
        <v>91</v>
      </c>
      <c r="D61" s="19">
        <v>69857.4119341972</v>
      </c>
      <c r="E61" s="19">
        <f>D61*1.027</f>
        <v>71743.56205642052</v>
      </c>
      <c r="F61" s="19">
        <f>E61*0.96/4</f>
        <v>17218.454893540922</v>
      </c>
      <c r="G61" s="19">
        <f>F61/3</f>
        <v>5739.484964513641</v>
      </c>
      <c r="H61" s="19">
        <f>J61*11</f>
        <v>2069.978183922952</v>
      </c>
      <c r="I61" s="19">
        <f>E61*0.8</f>
        <v>57394.84964513642</v>
      </c>
      <c r="J61" s="19">
        <f>E61*0.96/366</f>
        <v>188.17983490208658</v>
      </c>
      <c r="K61" s="19">
        <f>J61*50*0.73</f>
        <v>6868.5639739261605</v>
      </c>
      <c r="L61" s="20">
        <f>I61-F61-G61-H61-K61</f>
        <v>25498.36762923274</v>
      </c>
      <c r="M61" s="20">
        <f>(L61-O61)/2</f>
        <v>11601.286821713642</v>
      </c>
      <c r="N61" s="20">
        <f>(L61-O61)/2</f>
        <v>11601.286821713642</v>
      </c>
      <c r="O61" s="20">
        <f>I61*0.04</f>
        <v>2295.793985805457</v>
      </c>
      <c r="P61" s="21"/>
    </row>
    <row r="62" spans="1:16" ht="24.75" customHeight="1">
      <c r="A62" s="16">
        <f>A61+1</f>
        <v>57</v>
      </c>
      <c r="B62" s="17" t="s">
        <v>17</v>
      </c>
      <c r="C62" s="18" t="s">
        <v>92</v>
      </c>
      <c r="D62" s="19">
        <v>1538024.09279188</v>
      </c>
      <c r="E62" s="19">
        <f>D62*1.027</f>
        <v>1579550.7432972607</v>
      </c>
      <c r="F62" s="19">
        <f>E62*0.96/4</f>
        <v>379092.1783913426</v>
      </c>
      <c r="G62" s="19">
        <f>F62/3</f>
        <v>126364.05946378085</v>
      </c>
      <c r="H62" s="19">
        <f>J62*11</f>
        <v>45573.92308529801</v>
      </c>
      <c r="I62" s="19">
        <f>E62*0.8</f>
        <v>1263640.5946378086</v>
      </c>
      <c r="J62" s="19">
        <f>E62*0.96/366</f>
        <v>4143.083916845274</v>
      </c>
      <c r="K62" s="19">
        <f>J62*50*0.73</f>
        <v>151222.5629648525</v>
      </c>
      <c r="L62" s="20">
        <f>I62-F62-G62-H62-K62</f>
        <v>561387.8707325347</v>
      </c>
      <c r="M62" s="20">
        <f>(L62-O62)/2</f>
        <v>255421.12347351116</v>
      </c>
      <c r="N62" s="20">
        <f>(L62-O62)/2</f>
        <v>255421.12347351116</v>
      </c>
      <c r="O62" s="20">
        <f>I62*0.04</f>
        <v>50545.62378551235</v>
      </c>
      <c r="P62" s="21"/>
    </row>
    <row r="63" spans="1:16" ht="26.25" customHeight="1">
      <c r="A63" s="16">
        <f>A62+1</f>
        <v>58</v>
      </c>
      <c r="B63" s="17" t="s">
        <v>93</v>
      </c>
      <c r="C63" s="18" t="s">
        <v>94</v>
      </c>
      <c r="D63" s="19">
        <v>13789.0067373675</v>
      </c>
      <c r="E63" s="19">
        <f>D63*1.027</f>
        <v>14161.30991927642</v>
      </c>
      <c r="F63" s="19">
        <f>E63*0.96/4</f>
        <v>3398.7143806263407</v>
      </c>
      <c r="G63" s="19">
        <f>F63/3</f>
        <v>1132.9047935421136</v>
      </c>
      <c r="H63" s="19">
        <f>J63*11</f>
        <v>408.5886140643688</v>
      </c>
      <c r="I63" s="19">
        <f>E63*0.8</f>
        <v>11329.047935421137</v>
      </c>
      <c r="J63" s="19">
        <f>E63*0.96/366</f>
        <v>37.14441946039717</v>
      </c>
      <c r="K63" s="19">
        <f>J63*50*0.73</f>
        <v>1355.7713103044966</v>
      </c>
      <c r="L63" s="20">
        <f>I63-F63-G63-H63-K63</f>
        <v>5033.068836883816</v>
      </c>
      <c r="M63" s="20">
        <f>(L63-O63)/2</f>
        <v>2289.9534597334855</v>
      </c>
      <c r="N63" s="20">
        <f>(L63-O63)/2</f>
        <v>2289.9534597334855</v>
      </c>
      <c r="O63" s="20">
        <f>I63*0.04</f>
        <v>453.1619174168455</v>
      </c>
      <c r="P63" s="21"/>
    </row>
    <row r="64" spans="1:16" ht="26.25" customHeight="1">
      <c r="A64" s="16">
        <f>A63+1</f>
        <v>59</v>
      </c>
      <c r="B64" s="17" t="s">
        <v>17</v>
      </c>
      <c r="C64" s="18" t="s">
        <v>95</v>
      </c>
      <c r="D64" s="19">
        <v>237428.90575592</v>
      </c>
      <c r="E64" s="19">
        <f>D64*1.027</f>
        <v>243839.48621132981</v>
      </c>
      <c r="F64" s="19">
        <f>E64*0.96/4</f>
        <v>58521.47669071915</v>
      </c>
      <c r="G64" s="19">
        <f>F64/3</f>
        <v>19507.158896906385</v>
      </c>
      <c r="H64" s="19">
        <f>J64*11</f>
        <v>7035.3687824908275</v>
      </c>
      <c r="I64" s="19">
        <f>E64*0.8</f>
        <v>195071.58896906386</v>
      </c>
      <c r="J64" s="19">
        <f>E64*0.96/366</f>
        <v>639.5789802264388</v>
      </c>
      <c r="K64" s="19">
        <f>J64*50*0.73</f>
        <v>23344.632778265015</v>
      </c>
      <c r="L64" s="20">
        <f>I64-F64-G64-H64-K64</f>
        <v>86662.95182068246</v>
      </c>
      <c r="M64" s="20">
        <f>(L64-O64)/2</f>
        <v>39430.044130959956</v>
      </c>
      <c r="N64" s="20">
        <f>(L64-O64)/2</f>
        <v>39430.044130959956</v>
      </c>
      <c r="O64" s="20">
        <f>I64*0.04</f>
        <v>7802.863558762554</v>
      </c>
      <c r="P64" s="21"/>
    </row>
    <row r="65" spans="1:16" ht="26.25" customHeight="1">
      <c r="A65" s="16">
        <f>A64+1</f>
        <v>60</v>
      </c>
      <c r="B65" s="17" t="s">
        <v>54</v>
      </c>
      <c r="C65" s="18" t="s">
        <v>96</v>
      </c>
      <c r="D65" s="19">
        <v>216277.732763001</v>
      </c>
      <c r="E65" s="19">
        <f>D65*1.027</f>
        <v>222117.23154760202</v>
      </c>
      <c r="F65" s="19">
        <f>E65*0.96/4</f>
        <v>53308.13557142448</v>
      </c>
      <c r="G65" s="19">
        <f>F65/3</f>
        <v>17769.37852380816</v>
      </c>
      <c r="H65" s="19">
        <f>J65*11</f>
        <v>6408.628320061959</v>
      </c>
      <c r="I65" s="19">
        <f>E65*0.8</f>
        <v>177693.78523808162</v>
      </c>
      <c r="J65" s="19">
        <f>E65*0.96/366</f>
        <v>582.6025745510872</v>
      </c>
      <c r="K65" s="19">
        <f>J65*50*0.73</f>
        <v>21264.99397111468</v>
      </c>
      <c r="L65" s="20">
        <f>I65-F65-G65-H65-K65</f>
        <v>78942.64885167233</v>
      </c>
      <c r="M65" s="20">
        <f>(L65-O65)/2</f>
        <v>35917.448721074536</v>
      </c>
      <c r="N65" s="20">
        <f>(L65-O65)/2</f>
        <v>35917.448721074536</v>
      </c>
      <c r="O65" s="20">
        <f>I65*0.04</f>
        <v>7107.751409523265</v>
      </c>
      <c r="P65" s="21"/>
    </row>
    <row r="66" spans="1:16" ht="25.5" customHeight="1">
      <c r="A66" s="16">
        <f>A65+1</f>
        <v>61</v>
      </c>
      <c r="B66" s="17" t="s">
        <v>19</v>
      </c>
      <c r="C66" s="18" t="s">
        <v>97</v>
      </c>
      <c r="D66" s="19">
        <v>40873.1076230294</v>
      </c>
      <c r="E66" s="19">
        <f>D66*1.027</f>
        <v>41976.681528851186</v>
      </c>
      <c r="F66" s="19">
        <f>E66*0.96/4</f>
        <v>10074.403566924284</v>
      </c>
      <c r="G66" s="19">
        <f>F66/3</f>
        <v>3358.134522308095</v>
      </c>
      <c r="H66" s="19">
        <f>J66*11</f>
        <v>1211.1304834553785</v>
      </c>
      <c r="I66" s="19">
        <f>E66*0.8</f>
        <v>33581.34522308095</v>
      </c>
      <c r="J66" s="19">
        <f>E66*0.96/366</f>
        <v>110.10277122321622</v>
      </c>
      <c r="K66" s="19">
        <f>J66*50*0.73</f>
        <v>4018.751149647392</v>
      </c>
      <c r="L66" s="20">
        <f>I66-F66-G66-H66-K66</f>
        <v>14918.925500745801</v>
      </c>
      <c r="M66" s="20">
        <f>(L66-O66)/2</f>
        <v>6787.8358459112815</v>
      </c>
      <c r="N66" s="20">
        <f>(L66-O66)/2</f>
        <v>6787.8358459112815</v>
      </c>
      <c r="O66" s="20">
        <f>I66*0.04</f>
        <v>1343.253808923238</v>
      </c>
      <c r="P66" s="21"/>
    </row>
    <row r="67" spans="1:16" ht="23.25" customHeight="1">
      <c r="A67" s="16">
        <f>A66+1</f>
        <v>62</v>
      </c>
      <c r="B67" s="17" t="s">
        <v>87</v>
      </c>
      <c r="C67" s="18" t="s">
        <v>98</v>
      </c>
      <c r="D67" s="19">
        <v>500402.999563108</v>
      </c>
      <c r="E67" s="19">
        <f>D67*1.027</f>
        <v>513913.8805513119</v>
      </c>
      <c r="F67" s="19">
        <f>E67*0.96/4</f>
        <v>123339.33133231485</v>
      </c>
      <c r="G67" s="19">
        <f>F67/3</f>
        <v>41113.11044410495</v>
      </c>
      <c r="H67" s="19">
        <f>J67*11</f>
        <v>14827.67917656244</v>
      </c>
      <c r="I67" s="19">
        <f>E67*0.8</f>
        <v>411131.1044410495</v>
      </c>
      <c r="J67" s="19">
        <f>E67*0.96/366</f>
        <v>1347.970834232949</v>
      </c>
      <c r="K67" s="19">
        <f>J67*50*0.73</f>
        <v>49200.93544950264</v>
      </c>
      <c r="L67" s="20">
        <f>I67-F67-G67-H67-K67</f>
        <v>182650.04803856462</v>
      </c>
      <c r="M67" s="20">
        <f>(L67-O67)/2</f>
        <v>83102.40193046132</v>
      </c>
      <c r="N67" s="20">
        <f>(L67-O67)/2</f>
        <v>83102.40193046132</v>
      </c>
      <c r="O67" s="20">
        <f>I67*0.04</f>
        <v>16445.24417764198</v>
      </c>
      <c r="P67" s="21"/>
    </row>
    <row r="68" spans="1:16" ht="26.25" customHeight="1">
      <c r="A68" s="16">
        <f>A67+1</f>
        <v>63</v>
      </c>
      <c r="B68" s="17" t="s">
        <v>24</v>
      </c>
      <c r="C68" s="18" t="s">
        <v>99</v>
      </c>
      <c r="D68" s="19">
        <v>382344.998826815</v>
      </c>
      <c r="E68" s="19">
        <f>D68*1.027</f>
        <v>392668.31379513897</v>
      </c>
      <c r="F68" s="19">
        <f>E68*0.96/4</f>
        <v>94240.39531083335</v>
      </c>
      <c r="G68" s="19">
        <f>F68/3</f>
        <v>31413.465103611117</v>
      </c>
      <c r="H68" s="19">
        <f>J68*11</f>
        <v>11329.446430810567</v>
      </c>
      <c r="I68" s="19">
        <f>E68*0.8</f>
        <v>314134.6510361112</v>
      </c>
      <c r="J68" s="19">
        <f>E68*0.96/366</f>
        <v>1029.9496755282335</v>
      </c>
      <c r="K68" s="19">
        <f>J68*50*0.73</f>
        <v>37593.16315678052</v>
      </c>
      <c r="L68" s="20">
        <f>I68-F68-G68-H68-K68</f>
        <v>139558.18103407562</v>
      </c>
      <c r="M68" s="20">
        <f>(L68-O68)/2</f>
        <v>63496.397496315585</v>
      </c>
      <c r="N68" s="20">
        <f>(L68-O68)/2</f>
        <v>63496.397496315585</v>
      </c>
      <c r="O68" s="20">
        <f>I68*0.04</f>
        <v>12565.386041444448</v>
      </c>
      <c r="P68" s="21"/>
    </row>
    <row r="69" spans="1:16" ht="27.75" customHeight="1">
      <c r="A69" s="16">
        <f>A68+1</f>
        <v>64</v>
      </c>
      <c r="B69" s="17" t="s">
        <v>19</v>
      </c>
      <c r="C69" s="18" t="s">
        <v>100</v>
      </c>
      <c r="D69" s="19">
        <v>1442746.87236641</v>
      </c>
      <c r="E69" s="19">
        <f>D69*1.027</f>
        <v>1481701.037920303</v>
      </c>
      <c r="F69" s="19">
        <f>E69*0.96/4</f>
        <v>355608.24910087266</v>
      </c>
      <c r="G69" s="19">
        <f>F69/3</f>
        <v>118536.08303362422</v>
      </c>
      <c r="H69" s="19">
        <f>J69*11</f>
        <v>42750.71847114316</v>
      </c>
      <c r="I69" s="19">
        <f>E69*0.8</f>
        <v>1185360.8303362424</v>
      </c>
      <c r="J69" s="19">
        <f>E69*0.96/366</f>
        <v>3886.4289519221056</v>
      </c>
      <c r="K69" s="19">
        <f>J69*50*0.73</f>
        <v>141854.65674515686</v>
      </c>
      <c r="L69" s="20">
        <f>I69-F69-G69-H69-K69</f>
        <v>526611.1229854455</v>
      </c>
      <c r="M69" s="20">
        <f>(L69-O69)/2</f>
        <v>239598.3448859979</v>
      </c>
      <c r="N69" s="20">
        <f>(L69-O69)/2</f>
        <v>239598.3448859979</v>
      </c>
      <c r="O69" s="20">
        <f>I69*0.04</f>
        <v>47414.4332134497</v>
      </c>
      <c r="P69" s="21"/>
    </row>
    <row r="70" spans="1:16" ht="23.25" customHeight="1">
      <c r="A70" s="16">
        <f>A69+1</f>
        <v>65</v>
      </c>
      <c r="B70" s="17" t="s">
        <v>22</v>
      </c>
      <c r="C70" s="18" t="s">
        <v>101</v>
      </c>
      <c r="D70" s="19">
        <v>285624.646791444</v>
      </c>
      <c r="E70" s="19">
        <f>D70*1.027</f>
        <v>293336.51225481293</v>
      </c>
      <c r="F70" s="19">
        <f>E70*0.96/4</f>
        <v>70400.7629411551</v>
      </c>
      <c r="G70" s="19">
        <f>F70/3</f>
        <v>23466.920980385035</v>
      </c>
      <c r="H70" s="19">
        <f>J70*11</f>
        <v>8463.479697843783</v>
      </c>
      <c r="I70" s="19">
        <f>E70*0.8</f>
        <v>234669.20980385036</v>
      </c>
      <c r="J70" s="19">
        <f>E70*0.96/366</f>
        <v>769.4072452585257</v>
      </c>
      <c r="K70" s="19">
        <f>J70*50*0.73</f>
        <v>28083.364451936184</v>
      </c>
      <c r="L70" s="20">
        <f>I70-F70-G70-H70-K70</f>
        <v>104254.68173253027</v>
      </c>
      <c r="M70" s="20">
        <f>(L70-O70)/2</f>
        <v>47433.95667018813</v>
      </c>
      <c r="N70" s="20">
        <f>(L70-O70)/2</f>
        <v>47433.95667018813</v>
      </c>
      <c r="O70" s="20">
        <f>I70*0.04</f>
        <v>9386.768392154014</v>
      </c>
      <c r="P70" s="21"/>
    </row>
    <row r="71" spans="1:16" ht="26.25" customHeight="1">
      <c r="A71" s="16">
        <v>66</v>
      </c>
      <c r="B71" s="17" t="s">
        <v>39</v>
      </c>
      <c r="C71" s="18" t="s">
        <v>102</v>
      </c>
      <c r="D71" s="19">
        <v>145337.153308474</v>
      </c>
      <c r="E71" s="19">
        <f>D71*1.027</f>
        <v>149261.2564478028</v>
      </c>
      <c r="F71" s="19">
        <f>E71*0.96/4</f>
        <v>35822.70154747267</v>
      </c>
      <c r="G71" s="19">
        <f>F71/3</f>
        <v>11940.900515824223</v>
      </c>
      <c r="H71" s="19">
        <f>J71*11</f>
        <v>4306.554284395622</v>
      </c>
      <c r="I71" s="19">
        <f>E71*0.8</f>
        <v>119409.00515824225</v>
      </c>
      <c r="J71" s="19">
        <f>E71*0.96/366</f>
        <v>391.5049349450565</v>
      </c>
      <c r="K71" s="19">
        <f>J71*50*0.73</f>
        <v>14289.930125494562</v>
      </c>
      <c r="L71" s="20">
        <f>I71-F71-G71-H71-K71</f>
        <v>53048.91868505516</v>
      </c>
      <c r="M71" s="20">
        <f>(L71-O71)/2</f>
        <v>24136.279239362735</v>
      </c>
      <c r="N71" s="20">
        <f>(L71-O71)/2</f>
        <v>24136.279239362735</v>
      </c>
      <c r="O71" s="20">
        <f>I71*0.04</f>
        <v>4776.36020632969</v>
      </c>
      <c r="P71" s="21"/>
    </row>
    <row r="72" spans="1:16" ht="25.5" customHeight="1">
      <c r="A72" s="16">
        <f>A71+1</f>
        <v>67</v>
      </c>
      <c r="B72" s="17" t="s">
        <v>54</v>
      </c>
      <c r="C72" s="18" t="s">
        <v>103</v>
      </c>
      <c r="D72" s="19">
        <v>5755531.15898398</v>
      </c>
      <c r="E72" s="19">
        <f>D72*1.027</f>
        <v>5910930.500276547</v>
      </c>
      <c r="F72" s="19">
        <f>E72*0.96/4</f>
        <v>1418623.3200663712</v>
      </c>
      <c r="G72" s="19">
        <f>F72/3</f>
        <v>472874.44002212374</v>
      </c>
      <c r="H72" s="19">
        <f>J72*11</f>
        <v>170544.88000797905</v>
      </c>
      <c r="I72" s="19">
        <f>E72*0.8</f>
        <v>4728744.400221238</v>
      </c>
      <c r="J72" s="19">
        <f>E72*0.96/366</f>
        <v>15504.08000072537</v>
      </c>
      <c r="K72" s="19">
        <f>J72*50*0.73</f>
        <v>565898.920026476</v>
      </c>
      <c r="L72" s="20">
        <f>I72-F72-G72-H72-K72</f>
        <v>2100802.840098288</v>
      </c>
      <c r="M72" s="20">
        <f>(L72-O72)/2</f>
        <v>955826.5320447192</v>
      </c>
      <c r="N72" s="20">
        <f>(L72-O72)/2</f>
        <v>955826.5320447192</v>
      </c>
      <c r="O72" s="20">
        <f>I72*0.04</f>
        <v>189149.77600884953</v>
      </c>
      <c r="P72" s="21"/>
    </row>
    <row r="73" spans="1:16" ht="27.75" customHeight="1">
      <c r="A73" s="16">
        <f>A72+1</f>
        <v>68</v>
      </c>
      <c r="B73" s="17" t="s">
        <v>17</v>
      </c>
      <c r="C73" s="18" t="s">
        <v>104</v>
      </c>
      <c r="D73" s="19">
        <v>7325264.83255997</v>
      </c>
      <c r="E73" s="19">
        <f>D73*1.027</f>
        <v>7523046.983039089</v>
      </c>
      <c r="F73" s="19">
        <f>E73*0.96/4</f>
        <v>1805531.2759293811</v>
      </c>
      <c r="G73" s="19">
        <f>F73/3</f>
        <v>601843.758643127</v>
      </c>
      <c r="H73" s="19">
        <f>J73*11</f>
        <v>217058.4047565376</v>
      </c>
      <c r="I73" s="19">
        <f>E73*0.8</f>
        <v>6018437.586431271</v>
      </c>
      <c r="J73" s="19">
        <f>E73*0.96/366</f>
        <v>19732.58225059433</v>
      </c>
      <c r="K73" s="19">
        <f>J73*50*0.73</f>
        <v>720239.252146693</v>
      </c>
      <c r="L73" s="20">
        <f>I73-F73-G73-H73-K73</f>
        <v>2673764.8949555326</v>
      </c>
      <c r="M73" s="20">
        <f>(L73-O73)/2</f>
        <v>1216513.6957491408</v>
      </c>
      <c r="N73" s="20">
        <f>(L73-O73)/2</f>
        <v>1216513.6957491408</v>
      </c>
      <c r="O73" s="20">
        <f>I73*0.04</f>
        <v>240737.50345725086</v>
      </c>
      <c r="P73" s="21"/>
    </row>
    <row r="74" spans="1:16" ht="26.25" customHeight="1">
      <c r="A74" s="16">
        <f>A73+1</f>
        <v>69</v>
      </c>
      <c r="B74" s="17" t="s">
        <v>87</v>
      </c>
      <c r="C74" s="18" t="s">
        <v>105</v>
      </c>
      <c r="D74" s="19">
        <v>1958854.26207062</v>
      </c>
      <c r="E74" s="19">
        <f>D74*1.027</f>
        <v>2011743.3271465264</v>
      </c>
      <c r="F74" s="19">
        <f>E74*0.96/4</f>
        <v>482818.3985151663</v>
      </c>
      <c r="G74" s="19">
        <f>F74/3</f>
        <v>160939.4661717221</v>
      </c>
      <c r="H74" s="19">
        <f>J74*11</f>
        <v>58043.74189799813</v>
      </c>
      <c r="I74" s="19">
        <f>E74*0.8</f>
        <v>1609394.6617172211</v>
      </c>
      <c r="J74" s="19">
        <f>E74*0.96/366</f>
        <v>5276.703808908921</v>
      </c>
      <c r="K74" s="19">
        <f>J74*50*0.73</f>
        <v>192599.6890251756</v>
      </c>
      <c r="L74" s="20">
        <f>I74-F74-G74-H74-K74</f>
        <v>714993.366107159</v>
      </c>
      <c r="M74" s="20">
        <f>(L74-O74)/2</f>
        <v>325308.78981923504</v>
      </c>
      <c r="N74" s="20">
        <f>(L74-O74)/2</f>
        <v>325308.78981923504</v>
      </c>
      <c r="O74" s="20">
        <f>I74*0.04</f>
        <v>64375.78646868885</v>
      </c>
      <c r="P74" s="21"/>
    </row>
    <row r="75" spans="1:16" ht="26.25" customHeight="1">
      <c r="A75" s="16">
        <f>A74+1</f>
        <v>70</v>
      </c>
      <c r="B75" s="17" t="s">
        <v>17</v>
      </c>
      <c r="C75" s="18" t="s">
        <v>106</v>
      </c>
      <c r="D75" s="19">
        <v>98287.3160307477</v>
      </c>
      <c r="E75" s="19">
        <f>D75*1.027</f>
        <v>100941.07356357787</v>
      </c>
      <c r="F75" s="19">
        <f>E75*0.96/4</f>
        <v>24225.85765525869</v>
      </c>
      <c r="G75" s="19">
        <f>F75/3</f>
        <v>8075.285885086229</v>
      </c>
      <c r="H75" s="19">
        <f>J75*11</f>
        <v>2912.3981880638858</v>
      </c>
      <c r="I75" s="19">
        <f>E75*0.8</f>
        <v>80752.8588508623</v>
      </c>
      <c r="J75" s="19">
        <f>E75*0.96/366</f>
        <v>264.76347164217145</v>
      </c>
      <c r="K75" s="19">
        <f>J75*50*0.73</f>
        <v>9663.866714939259</v>
      </c>
      <c r="L75" s="20">
        <f>I75-F75-G75-H75-K75</f>
        <v>35875.45040751425</v>
      </c>
      <c r="M75" s="20">
        <f>(L75-O75)/2</f>
        <v>16322.668026739877</v>
      </c>
      <c r="N75" s="20">
        <f>(L75-O75)/2</f>
        <v>16322.668026739877</v>
      </c>
      <c r="O75" s="20">
        <f>I75*0.04</f>
        <v>3230.1143540344924</v>
      </c>
      <c r="P75" s="21"/>
    </row>
    <row r="76" spans="1:16" ht="30.75" customHeight="1">
      <c r="A76" s="16">
        <f>A75+1</f>
        <v>71</v>
      </c>
      <c r="B76" s="17" t="s">
        <v>22</v>
      </c>
      <c r="C76" s="18" t="s">
        <v>107</v>
      </c>
      <c r="D76" s="19">
        <v>107120.692861275</v>
      </c>
      <c r="E76" s="19">
        <f>D76*1.027</f>
        <v>110012.95156852942</v>
      </c>
      <c r="F76" s="19">
        <f>E76*0.96/4</f>
        <v>26403.10837644706</v>
      </c>
      <c r="G76" s="19">
        <f>F76/3</f>
        <v>8801.036125482353</v>
      </c>
      <c r="H76" s="19">
        <f>J76*11</f>
        <v>3174.1441764034716</v>
      </c>
      <c r="I76" s="19">
        <f>E76*0.8</f>
        <v>88010.36125482354</v>
      </c>
      <c r="J76" s="19">
        <f>E76*0.96/366</f>
        <v>288.5585614912247</v>
      </c>
      <c r="K76" s="19">
        <f>J76*50*0.73</f>
        <v>10532.3874944297</v>
      </c>
      <c r="L76" s="20">
        <f>I76-F76-G76-H76-K76</f>
        <v>39099.685082060954</v>
      </c>
      <c r="M76" s="20">
        <f>(L76-O76)/2</f>
        <v>17789.635315934007</v>
      </c>
      <c r="N76" s="20">
        <f>(L76-O76)/2</f>
        <v>17789.635315934007</v>
      </c>
      <c r="O76" s="20">
        <f>I76*0.04</f>
        <v>3520.414450192942</v>
      </c>
      <c r="P76" s="21"/>
    </row>
    <row r="77" spans="1:16" ht="25.5" customHeight="1">
      <c r="A77" s="16">
        <f>A76+1</f>
        <v>72</v>
      </c>
      <c r="B77" s="17" t="s">
        <v>28</v>
      </c>
      <c r="C77" s="18" t="s">
        <v>108</v>
      </c>
      <c r="D77" s="19">
        <v>545153.296620189</v>
      </c>
      <c r="E77" s="19">
        <f>D77*1.027</f>
        <v>559872.4356289341</v>
      </c>
      <c r="F77" s="19">
        <f>E77*0.96/4</f>
        <v>134369.38455094417</v>
      </c>
      <c r="G77" s="19">
        <f>F77/3</f>
        <v>44789.79485031473</v>
      </c>
      <c r="H77" s="19">
        <f>J77*11</f>
        <v>16153.696503392197</v>
      </c>
      <c r="I77" s="19">
        <f>E77*0.8</f>
        <v>447897.9485031473</v>
      </c>
      <c r="J77" s="19">
        <f>E77*0.96/366</f>
        <v>1468.5178639447452</v>
      </c>
      <c r="K77" s="19">
        <f>J77*50*0.73</f>
        <v>53600.90203398319</v>
      </c>
      <c r="L77" s="20">
        <f>I77-F77-G77-H77-K77</f>
        <v>198984.170564513</v>
      </c>
      <c r="M77" s="20">
        <f>(L77-O77)/2</f>
        <v>90534.12631219356</v>
      </c>
      <c r="N77" s="20">
        <f>(L77-O77)/2</f>
        <v>90534.12631219356</v>
      </c>
      <c r="O77" s="20">
        <f>I77*0.04</f>
        <v>17915.91794012589</v>
      </c>
      <c r="P77" s="21"/>
    </row>
    <row r="78" spans="1:16" ht="26.25" customHeight="1">
      <c r="A78" s="16">
        <f>A77+1</f>
        <v>73</v>
      </c>
      <c r="B78" s="17" t="s">
        <v>24</v>
      </c>
      <c r="C78" s="18" t="s">
        <v>109</v>
      </c>
      <c r="D78" s="19">
        <v>793996.159314851</v>
      </c>
      <c r="E78" s="19">
        <f>D78*1.027</f>
        <v>815434.055616352</v>
      </c>
      <c r="F78" s="19">
        <f>E78*0.96/4</f>
        <v>195704.1733479245</v>
      </c>
      <c r="G78" s="19">
        <f>F78/3</f>
        <v>65234.72444930816</v>
      </c>
      <c r="H78" s="19">
        <f>J78*11</f>
        <v>23527.27767024229</v>
      </c>
      <c r="I78" s="19">
        <f>E78*0.8</f>
        <v>652347.2444930817</v>
      </c>
      <c r="J78" s="19">
        <f>E78*0.96/366</f>
        <v>2138.8434245674807</v>
      </c>
      <c r="K78" s="19">
        <f>J78*50*0.73</f>
        <v>78067.78499671305</v>
      </c>
      <c r="L78" s="20">
        <f>I78-F78-G78-H78-K78</f>
        <v>289813.2840288937</v>
      </c>
      <c r="M78" s="20">
        <f>(L78-O78)/2</f>
        <v>131859.69712458522</v>
      </c>
      <c r="N78" s="20">
        <f>(L78-O78)/2</f>
        <v>131859.69712458522</v>
      </c>
      <c r="O78" s="20">
        <f>I78*0.04</f>
        <v>26093.889779723268</v>
      </c>
      <c r="P78" s="21"/>
    </row>
    <row r="79" spans="1:16" ht="28.5" customHeight="1">
      <c r="A79" s="16">
        <v>74</v>
      </c>
      <c r="B79" s="17" t="s">
        <v>17</v>
      </c>
      <c r="C79" s="18" t="s">
        <v>110</v>
      </c>
      <c r="D79" s="19">
        <v>3539331.05129829</v>
      </c>
      <c r="E79" s="19">
        <f>D79*1.027</f>
        <v>3634892.9896833436</v>
      </c>
      <c r="F79" s="19">
        <f>E79*0.96/4</f>
        <v>872374.3175240024</v>
      </c>
      <c r="G79" s="19">
        <f>F79/3</f>
        <v>290791.43917466747</v>
      </c>
      <c r="H79" s="19">
        <f>J79*11</f>
        <v>104875.60101381449</v>
      </c>
      <c r="I79" s="19">
        <f>E79*0.8</f>
        <v>2907914.391746675</v>
      </c>
      <c r="J79" s="19">
        <f>E79*0.96/366</f>
        <v>9534.145546710408</v>
      </c>
      <c r="K79" s="19">
        <f>J79*50*0.73</f>
        <v>347996.31245492987</v>
      </c>
      <c r="L79" s="20">
        <f>I79-F79-G79-H79-K79</f>
        <v>1291876.721579261</v>
      </c>
      <c r="M79" s="20">
        <f>(L79-O79)/2</f>
        <v>587780.072954697</v>
      </c>
      <c r="N79" s="20">
        <f>(L79-O79)/2</f>
        <v>587780.072954697</v>
      </c>
      <c r="O79" s="20">
        <f>I79*0.04</f>
        <v>116316.575669867</v>
      </c>
      <c r="P79" s="21"/>
    </row>
    <row r="80" spans="1:16" ht="24.75" customHeight="1">
      <c r="A80" s="16">
        <f>A79+1</f>
        <v>75</v>
      </c>
      <c r="B80" s="17" t="s">
        <v>17</v>
      </c>
      <c r="C80" s="18" t="s">
        <v>111</v>
      </c>
      <c r="D80" s="19">
        <v>1136605.21323312</v>
      </c>
      <c r="E80" s="19">
        <f>D80*1.027</f>
        <v>1167293.5539904141</v>
      </c>
      <c r="F80" s="19">
        <f>E80*0.96/4</f>
        <v>280150.45295769937</v>
      </c>
      <c r="G80" s="19">
        <f>F80/3</f>
        <v>93383.48431923312</v>
      </c>
      <c r="H80" s="19">
        <f>J80*11</f>
        <v>33679.289426608666</v>
      </c>
      <c r="I80" s="19">
        <f>E80*0.8</f>
        <v>933834.8431923314</v>
      </c>
      <c r="J80" s="19">
        <f>E80*0.96/366</f>
        <v>3061.7535842371517</v>
      </c>
      <c r="K80" s="19">
        <f>J80*50*0.73</f>
        <v>111754.00582465604</v>
      </c>
      <c r="L80" s="20">
        <f>I80-F80-G80-H80-K80</f>
        <v>414867.6106641341</v>
      </c>
      <c r="M80" s="20">
        <f>(L80-O80)/2</f>
        <v>188757.10846822042</v>
      </c>
      <c r="N80" s="20">
        <f>(L80-O80)/2</f>
        <v>188757.10846822042</v>
      </c>
      <c r="O80" s="20">
        <f>I80*0.04</f>
        <v>37353.393727693256</v>
      </c>
      <c r="P80" s="21"/>
    </row>
    <row r="81" spans="1:16" ht="27.75" customHeight="1">
      <c r="A81" s="16">
        <f>A80+1</f>
        <v>76</v>
      </c>
      <c r="B81" s="17" t="s">
        <v>19</v>
      </c>
      <c r="C81" s="18" t="s">
        <v>112</v>
      </c>
      <c r="D81" s="19">
        <v>34556.715200059</v>
      </c>
      <c r="E81" s="19">
        <f>D81*1.027</f>
        <v>35489.74651046059</v>
      </c>
      <c r="F81" s="19">
        <f>E81*0.96/4</f>
        <v>8517.53916251054</v>
      </c>
      <c r="G81" s="19">
        <f>F81/3</f>
        <v>2839.1797208368466</v>
      </c>
      <c r="H81" s="19">
        <f>J81*11</f>
        <v>1023.9664566952563</v>
      </c>
      <c r="I81" s="19">
        <f>E81*0.8</f>
        <v>28391.797208368473</v>
      </c>
      <c r="J81" s="19">
        <f>E81*0.96/366</f>
        <v>93.08785969956875</v>
      </c>
      <c r="K81" s="19">
        <f>J81*50*0.73</f>
        <v>3397.7068790342596</v>
      </c>
      <c r="L81" s="20">
        <f>I81-F81-G81-H81-K81</f>
        <v>12613.404989291568</v>
      </c>
      <c r="M81" s="20">
        <f>(L81-O81)/2</f>
        <v>5738.866550478415</v>
      </c>
      <c r="N81" s="20">
        <f>(L81-O81)/2</f>
        <v>5738.866550478415</v>
      </c>
      <c r="O81" s="20">
        <f>I81*0.04</f>
        <v>1135.671888334739</v>
      </c>
      <c r="P81" s="21"/>
    </row>
    <row r="82" spans="1:16" ht="107.25" customHeight="1">
      <c r="A82" s="7" t="s">
        <v>2</v>
      </c>
      <c r="B82" s="8" t="s">
        <v>3</v>
      </c>
      <c r="C82" s="9" t="s">
        <v>4</v>
      </c>
      <c r="D82" s="10" t="s">
        <v>5</v>
      </c>
      <c r="E82" s="10" t="s">
        <v>6</v>
      </c>
      <c r="F82" s="22" t="s">
        <v>81</v>
      </c>
      <c r="G82" s="12" t="s">
        <v>8</v>
      </c>
      <c r="H82" s="12" t="s">
        <v>9</v>
      </c>
      <c r="I82" s="11" t="s">
        <v>47</v>
      </c>
      <c r="J82" s="12" t="s">
        <v>113</v>
      </c>
      <c r="K82" s="22" t="s">
        <v>48</v>
      </c>
      <c r="L82" s="10" t="s">
        <v>13</v>
      </c>
      <c r="M82" s="13" t="s">
        <v>14</v>
      </c>
      <c r="N82" s="13" t="s">
        <v>83</v>
      </c>
      <c r="O82" s="14" t="s">
        <v>114</v>
      </c>
      <c r="P82" s="15"/>
    </row>
    <row r="83" spans="1:16" ht="29.25">
      <c r="A83" s="16">
        <v>77</v>
      </c>
      <c r="B83" s="17" t="s">
        <v>17</v>
      </c>
      <c r="C83" s="18" t="s">
        <v>115</v>
      </c>
      <c r="D83" s="23">
        <v>364191.382497713</v>
      </c>
      <c r="E83" s="19">
        <f>D83*1.027</f>
        <v>374024.5498251513</v>
      </c>
      <c r="F83" s="23">
        <f>E83*0.96/4</f>
        <v>89765.8919580363</v>
      </c>
      <c r="G83" s="19">
        <f>F83/3</f>
        <v>29921.9639860121</v>
      </c>
      <c r="H83" s="19">
        <f>J83*11</f>
        <v>10791.527994955184</v>
      </c>
      <c r="I83" s="19">
        <f>E83*0.8</f>
        <v>299219.639860121</v>
      </c>
      <c r="J83" s="19">
        <f>E83*0.96/366</f>
        <v>981.0479995413804</v>
      </c>
      <c r="K83" s="19">
        <f>J83*50*0.73</f>
        <v>35808.25198326039</v>
      </c>
      <c r="L83" s="20">
        <f>I83-F83-G83-H83-K83</f>
        <v>132932.00393785705</v>
      </c>
      <c r="M83" s="20">
        <f>(L83-O83)/2</f>
        <v>60481.60917172611</v>
      </c>
      <c r="N83" s="20">
        <f>(L83-O83)/2</f>
        <v>60481.60917172611</v>
      </c>
      <c r="O83" s="20">
        <f>I83*0.04</f>
        <v>11968.78559440484</v>
      </c>
      <c r="P83" s="21"/>
    </row>
    <row r="84" spans="1:16" ht="27.75" customHeight="1">
      <c r="A84" s="16">
        <f>A83+1</f>
        <v>78</v>
      </c>
      <c r="B84" s="17" t="s">
        <v>17</v>
      </c>
      <c r="C84" s="18" t="s">
        <v>116</v>
      </c>
      <c r="D84" s="19">
        <v>392734.584748484</v>
      </c>
      <c r="E84" s="19">
        <f>D84*1.027</f>
        <v>403338.41853669303</v>
      </c>
      <c r="F84" s="19">
        <f>E84*0.96/4</f>
        <v>96801.22044880633</v>
      </c>
      <c r="G84" s="19">
        <f>F84/3</f>
        <v>32267.073482935444</v>
      </c>
      <c r="H84" s="19">
        <f>J84*11</f>
        <v>11637.305190566882</v>
      </c>
      <c r="I84" s="19">
        <f>E84*0.8</f>
        <v>322670.73482935445</v>
      </c>
      <c r="J84" s="19">
        <f>E84*0.96/366</f>
        <v>1057.9368355060801</v>
      </c>
      <c r="K84" s="19">
        <f>J84*50*0.73</f>
        <v>38614.694495971926</v>
      </c>
      <c r="L84" s="20">
        <f>I84-F84-G84-H84-K84</f>
        <v>143350.4412110739</v>
      </c>
      <c r="M84" s="20">
        <f>(L84-O84)/2</f>
        <v>65221.80590894986</v>
      </c>
      <c r="N84" s="20">
        <f>(L84-O84)/2</f>
        <v>65221.80590894986</v>
      </c>
      <c r="O84" s="20">
        <f>I84*0.04</f>
        <v>12906.82939317418</v>
      </c>
      <c r="P84" s="21"/>
    </row>
    <row r="85" spans="1:16" ht="23.25" customHeight="1">
      <c r="A85" s="16">
        <f>A84+1</f>
        <v>79</v>
      </c>
      <c r="B85" s="17" t="s">
        <v>28</v>
      </c>
      <c r="C85" s="18" t="s">
        <v>117</v>
      </c>
      <c r="D85" s="19">
        <v>952845.165710854</v>
      </c>
      <c r="E85" s="19">
        <f>D85*1.027</f>
        <v>978571.9851850469</v>
      </c>
      <c r="F85" s="19">
        <f>E85*0.96/4</f>
        <v>234857.27644441125</v>
      </c>
      <c r="G85" s="19">
        <f>F85/3</f>
        <v>78285.75881480375</v>
      </c>
      <c r="H85" s="19">
        <f>J85*11</f>
        <v>28234.208097142335</v>
      </c>
      <c r="I85" s="19">
        <f>E85*0.8</f>
        <v>782857.5881480376</v>
      </c>
      <c r="J85" s="19">
        <f>E85*0.96/366</f>
        <v>2566.746190649303</v>
      </c>
      <c r="K85" s="19">
        <f>J85*50*0.73</f>
        <v>93686.23595869956</v>
      </c>
      <c r="L85" s="20">
        <f>I85-F85-G85-H85-K85</f>
        <v>347794.1088329807</v>
      </c>
      <c r="M85" s="20">
        <f>(L85-O85)/2</f>
        <v>158239.9026535296</v>
      </c>
      <c r="N85" s="20">
        <f>(L85-O85)/2</f>
        <v>158239.9026535296</v>
      </c>
      <c r="O85" s="20">
        <f>I85*0.04</f>
        <v>31314.303525921503</v>
      </c>
      <c r="P85" s="21"/>
    </row>
    <row r="86" spans="1:16" ht="27.75" customHeight="1">
      <c r="A86" s="16">
        <f>A85+1</f>
        <v>80</v>
      </c>
      <c r="B86" s="17" t="s">
        <v>87</v>
      </c>
      <c r="C86" s="18" t="s">
        <v>118</v>
      </c>
      <c r="D86" s="19">
        <v>1107291.04927275</v>
      </c>
      <c r="E86" s="19">
        <f>D86*1.027</f>
        <v>1137187.9076031141</v>
      </c>
      <c r="F86" s="19">
        <f>E86*0.96/4</f>
        <v>272925.0978247474</v>
      </c>
      <c r="G86" s="19">
        <f>F86/3</f>
        <v>90975.03260824912</v>
      </c>
      <c r="H86" s="19">
        <f>J86*11</f>
        <v>32810.66749805706</v>
      </c>
      <c r="I86" s="19">
        <f>E86*0.8</f>
        <v>909750.3260824913</v>
      </c>
      <c r="J86" s="19">
        <f>E86*0.96/366</f>
        <v>2982.7879543688236</v>
      </c>
      <c r="K86" s="19">
        <f>J86*50*0.73</f>
        <v>108871.76033446206</v>
      </c>
      <c r="L86" s="20">
        <f>I86-F86-G86-H86-K86</f>
        <v>404167.76781697565</v>
      </c>
      <c r="M86" s="20">
        <f>(L86-O86)/2</f>
        <v>183888.877386838</v>
      </c>
      <c r="N86" s="20">
        <f>(L86-O86)/2</f>
        <v>183888.877386838</v>
      </c>
      <c r="O86" s="20">
        <f>I86*0.04</f>
        <v>36390.01304329965</v>
      </c>
      <c r="P86" s="21"/>
    </row>
    <row r="87" spans="1:16" ht="27.75" customHeight="1">
      <c r="A87" s="16">
        <f>A86+1</f>
        <v>81</v>
      </c>
      <c r="B87" s="17" t="s">
        <v>22</v>
      </c>
      <c r="C87" s="18" t="s">
        <v>119</v>
      </c>
      <c r="D87" s="19">
        <v>35519.0236129745</v>
      </c>
      <c r="E87" s="19">
        <f>D87*1.027</f>
        <v>36478.03725052481</v>
      </c>
      <c r="F87" s="19">
        <f>E87*0.96/4</f>
        <v>8754.728940125953</v>
      </c>
      <c r="G87" s="19">
        <f>F87/3</f>
        <v>2918.2429800419845</v>
      </c>
      <c r="H87" s="19">
        <f>J87*11</f>
        <v>1052.4810747692404</v>
      </c>
      <c r="I87" s="19">
        <f>E87*0.8</f>
        <v>29182.42980041985</v>
      </c>
      <c r="J87" s="19">
        <f>E87*0.96/366</f>
        <v>95.68009770629457</v>
      </c>
      <c r="K87" s="19">
        <f>J87*50*0.73</f>
        <v>3492.323566279752</v>
      </c>
      <c r="L87" s="20">
        <f>I87-F87-G87-H87-K87</f>
        <v>12964.653239202918</v>
      </c>
      <c r="M87" s="20">
        <f>(L87-O87)/2</f>
        <v>5898.678023593062</v>
      </c>
      <c r="N87" s="20">
        <f>(L87-O87)/2</f>
        <v>5898.678023593062</v>
      </c>
      <c r="O87" s="20">
        <f>I87*0.04</f>
        <v>1167.297192016794</v>
      </c>
      <c r="P87" s="21"/>
    </row>
    <row r="88" spans="1:16" ht="22.5" customHeight="1">
      <c r="A88" s="16">
        <f>A87+1</f>
        <v>82</v>
      </c>
      <c r="B88" s="17" t="s">
        <v>77</v>
      </c>
      <c r="C88" s="18" t="s">
        <v>120</v>
      </c>
      <c r="D88" s="19">
        <v>550517.624502312</v>
      </c>
      <c r="E88" s="19">
        <f>D88*1.027</f>
        <v>565381.6003638745</v>
      </c>
      <c r="F88" s="19">
        <f>E88*0.96/4</f>
        <v>135691.58408732986</v>
      </c>
      <c r="G88" s="19">
        <f>F88/3</f>
        <v>45230.528029109955</v>
      </c>
      <c r="H88" s="19">
        <f>J88*11</f>
        <v>16312.649453121623</v>
      </c>
      <c r="I88" s="19">
        <f>E88*0.8</f>
        <v>452305.28029109957</v>
      </c>
      <c r="J88" s="19">
        <f>E88*0.96/366</f>
        <v>1482.9681321019657</v>
      </c>
      <c r="K88" s="19">
        <f>J88*50*0.73</f>
        <v>54128.33682172174</v>
      </c>
      <c r="L88" s="20">
        <f>I88-F88-G88-H88-K88</f>
        <v>200942.1818998164</v>
      </c>
      <c r="M88" s="20">
        <f>(L88-O88)/2</f>
        <v>91424.98534408622</v>
      </c>
      <c r="N88" s="20">
        <f>(L88-O88)/2</f>
        <v>91424.98534408622</v>
      </c>
      <c r="O88" s="20">
        <f>I88*0.04</f>
        <v>18092.211211643982</v>
      </c>
      <c r="P88" s="21"/>
    </row>
    <row r="89" spans="1:16" ht="24" customHeight="1">
      <c r="A89" s="16">
        <f>A88+1</f>
        <v>83</v>
      </c>
      <c r="B89" s="17" t="s">
        <v>24</v>
      </c>
      <c r="C89" s="18" t="s">
        <v>121</v>
      </c>
      <c r="D89" s="19">
        <v>717.024587288064</v>
      </c>
      <c r="E89" s="19">
        <f>D89*1.027</f>
        <v>736.3842511448416</v>
      </c>
      <c r="F89" s="19">
        <f>E89*0.96/4</f>
        <v>176.732220274762</v>
      </c>
      <c r="G89" s="19">
        <f>F89/3</f>
        <v>58.910740091587336</v>
      </c>
      <c r="H89" s="19">
        <f>J89*11</f>
        <v>21.24649642647412</v>
      </c>
      <c r="I89" s="19">
        <f>E89*0.8</f>
        <v>589.1074009158733</v>
      </c>
      <c r="J89" s="19">
        <f>E89*0.96/366</f>
        <v>1.931499675134011</v>
      </c>
      <c r="K89" s="19">
        <f>J89*50*0.73</f>
        <v>70.4997381423914</v>
      </c>
      <c r="L89" s="20">
        <f>I89-F89-G89-H89-K89</f>
        <v>261.7182059806585</v>
      </c>
      <c r="M89" s="20">
        <f>(L89-O89)/2</f>
        <v>119.07695497201179</v>
      </c>
      <c r="N89" s="20">
        <f>(L89-O89)/2</f>
        <v>119.07695497201179</v>
      </c>
      <c r="O89" s="20">
        <f>I89*0.04</f>
        <v>23.564296036634932</v>
      </c>
      <c r="P89" s="21"/>
    </row>
    <row r="90" spans="1:16" ht="22.5" customHeight="1">
      <c r="A90" s="16">
        <f>A89+1</f>
        <v>84</v>
      </c>
      <c r="B90" s="17" t="s">
        <v>24</v>
      </c>
      <c r="C90" s="18" t="s">
        <v>122</v>
      </c>
      <c r="D90" s="19">
        <v>437242.071840199</v>
      </c>
      <c r="E90" s="19">
        <f>D90*1.027</f>
        <v>449047.60777988436</v>
      </c>
      <c r="F90" s="19">
        <f>E90*0.96/4</f>
        <v>107771.42586717225</v>
      </c>
      <c r="G90" s="19">
        <f>F90/3</f>
        <v>35923.80862239075</v>
      </c>
      <c r="H90" s="19">
        <f>J90*11</f>
        <v>12956.12769987863</v>
      </c>
      <c r="I90" s="19">
        <f>E90*0.8</f>
        <v>359238.08622390754</v>
      </c>
      <c r="J90" s="19">
        <f>E90*0.96/366</f>
        <v>1177.8297908980574</v>
      </c>
      <c r="K90" s="19">
        <f>J90*50*0.73</f>
        <v>42990.78736777909</v>
      </c>
      <c r="L90" s="20">
        <f>I90-F90-G90-H90-K90</f>
        <v>159595.93666668682</v>
      </c>
      <c r="M90" s="20">
        <f>(L90-O90)/2</f>
        <v>72613.20660886526</v>
      </c>
      <c r="N90" s="20">
        <f>(L90-O90)/2</f>
        <v>72613.20660886526</v>
      </c>
      <c r="O90" s="20">
        <f>I90*0.04</f>
        <v>14369.5234489563</v>
      </c>
      <c r="P90" s="21"/>
    </row>
    <row r="91" spans="1:16" ht="20.25" customHeight="1">
      <c r="A91" s="16">
        <v>85</v>
      </c>
      <c r="B91" s="17" t="s">
        <v>24</v>
      </c>
      <c r="C91" s="18" t="s">
        <v>123</v>
      </c>
      <c r="D91" s="19">
        <v>1120693.21627432</v>
      </c>
      <c r="E91" s="19">
        <f>D91*1.027</f>
        <v>1150951.9331137266</v>
      </c>
      <c r="F91" s="19">
        <f>E91*0.96/4</f>
        <v>276228.46394729434</v>
      </c>
      <c r="G91" s="19">
        <f>F91/3</f>
        <v>92076.15464909811</v>
      </c>
      <c r="H91" s="19">
        <f>J91*11</f>
        <v>33207.7934800026</v>
      </c>
      <c r="I91" s="19">
        <f>E91*0.8</f>
        <v>920761.5464909812</v>
      </c>
      <c r="J91" s="19">
        <f>E91*0.96/366</f>
        <v>3018.8903163638724</v>
      </c>
      <c r="K91" s="19">
        <f>J91*50*0.73</f>
        <v>110189.49654728133</v>
      </c>
      <c r="L91" s="20">
        <f>I91-F91-G91-H91-K91</f>
        <v>409059.63786730485</v>
      </c>
      <c r="M91" s="20">
        <f>(L91-O91)/2</f>
        <v>186114.5880038328</v>
      </c>
      <c r="N91" s="20">
        <f>(L91-O91)/2</f>
        <v>186114.5880038328</v>
      </c>
      <c r="O91" s="20">
        <f>I91*0.04</f>
        <v>36830.461859639254</v>
      </c>
      <c r="P91" s="21"/>
    </row>
    <row r="92" spans="1:16" ht="22.5" customHeight="1">
      <c r="A92" s="16">
        <v>86</v>
      </c>
      <c r="B92" s="17" t="s">
        <v>54</v>
      </c>
      <c r="C92" s="18" t="s">
        <v>124</v>
      </c>
      <c r="D92" s="19">
        <v>172816.258830226</v>
      </c>
      <c r="E92" s="19">
        <f>D92*1.027</f>
        <v>177482.29781864208</v>
      </c>
      <c r="F92" s="19">
        <f>E92*0.96/4</f>
        <v>42595.7514764741</v>
      </c>
      <c r="G92" s="19">
        <f>F92/3</f>
        <v>14198.583825491367</v>
      </c>
      <c r="H92" s="19">
        <f>J92*11</f>
        <v>5120.8007239477065</v>
      </c>
      <c r="I92" s="19">
        <f>E92*0.8</f>
        <v>141985.83825491366</v>
      </c>
      <c r="J92" s="19">
        <f>E92*0.96/366</f>
        <v>465.52733854070055</v>
      </c>
      <c r="K92" s="19">
        <f>J92*50*0.73</f>
        <v>16991.747856735572</v>
      </c>
      <c r="L92" s="20">
        <f>I92-F92-G92-H92-K92</f>
        <v>63078.95437226491</v>
      </c>
      <c r="M92" s="20">
        <f>(L92-O92)/2</f>
        <v>28699.76042103418</v>
      </c>
      <c r="N92" s="20">
        <f>(L92-O92)/2</f>
        <v>28699.76042103418</v>
      </c>
      <c r="O92" s="20">
        <f>I92*0.04</f>
        <v>5679.433530196547</v>
      </c>
      <c r="P92" s="21"/>
    </row>
    <row r="93" spans="1:16" ht="19.5" customHeight="1">
      <c r="A93" s="24" t="s">
        <v>125</v>
      </c>
      <c r="B93" s="24"/>
      <c r="C93" s="24"/>
      <c r="D93" s="25">
        <f>SUM(D4:D92)</f>
        <v>86401398.81772533</v>
      </c>
      <c r="E93" s="25">
        <f>SUM(E4:E92)</f>
        <v>88734236.58580393</v>
      </c>
      <c r="F93" s="26">
        <f>SUM(F4:F92)</f>
        <v>21296216.780592937</v>
      </c>
      <c r="G93" s="25">
        <f>SUM(G1:G92)</f>
        <v>7098738.926864312</v>
      </c>
      <c r="H93" s="25">
        <f>SUM(H4:H92)</f>
        <v>2560200.9244428673</v>
      </c>
      <c r="I93" s="25">
        <f>SUM(I4:I92)</f>
        <v>70987389.26864314</v>
      </c>
      <c r="J93" s="25">
        <f>SUM(J4:J92)</f>
        <v>232745.53858571517</v>
      </c>
      <c r="K93" s="25">
        <f>SUM(K4:K92)</f>
        <v>8495212.158378603</v>
      </c>
      <c r="L93" s="20">
        <f>I93-F93-G93-H93-K93</f>
        <v>31537020.47836443</v>
      </c>
      <c r="M93" s="27">
        <f>SUM(M4:M92)</f>
        <v>14348762.453809345</v>
      </c>
      <c r="N93" s="27">
        <f>SUM(N4:N92)</f>
        <v>14348762.453809345</v>
      </c>
      <c r="O93" s="27">
        <f>SUM(O4:O92)</f>
        <v>2839495.570745725</v>
      </c>
      <c r="P93" s="28"/>
    </row>
    <row r="94" spans="1:16" ht="23.25" customHeight="1">
      <c r="A94" s="29" t="s">
        <v>126</v>
      </c>
      <c r="B94" s="29"/>
      <c r="C94" s="29"/>
      <c r="D94" s="29"/>
      <c r="E94" s="29"/>
      <c r="F94" s="29"/>
      <c r="G94" s="29"/>
      <c r="H94" s="29"/>
      <c r="I94" s="29"/>
      <c r="J94" s="30">
        <f>M93+N93+O93</f>
        <v>31537020.478364415</v>
      </c>
      <c r="K94" s="30"/>
      <c r="L94" s="30"/>
      <c r="M94" s="30"/>
      <c r="N94" s="30"/>
      <c r="O94" s="30"/>
      <c r="P94" s="31"/>
    </row>
    <row r="95" ht="17.25">
      <c r="J95" s="32"/>
    </row>
    <row r="96" spans="6:11" ht="15">
      <c r="F96" s="33"/>
      <c r="G96" s="33"/>
      <c r="H96" s="33"/>
      <c r="I96" s="33"/>
      <c r="J96" s="33"/>
      <c r="K96" s="33"/>
    </row>
    <row r="99" spans="12:13" ht="15">
      <c r="L99" s="34" t="s">
        <v>127</v>
      </c>
      <c r="M99" s="34"/>
    </row>
    <row r="100" spans="12:18" ht="15">
      <c r="L100" s="34" t="s">
        <v>128</v>
      </c>
      <c r="M100" s="34"/>
      <c r="R100" t="s">
        <v>129</v>
      </c>
    </row>
  </sheetData>
  <sheetProtection selectLockedCells="1" selectUnlockedCells="1"/>
  <mergeCells count="5">
    <mergeCell ref="A1:O1"/>
    <mergeCell ref="A2:O2"/>
    <mergeCell ref="A93:C93"/>
    <mergeCell ref="A94:I94"/>
    <mergeCell ref="J94:O94"/>
  </mergeCells>
  <printOptions verticalCentered="1"/>
  <pageMargins left="0.5902777777777778" right="0.5902777777777778" top="0.8659722222222223" bottom="1.1034722222222222" header="0.5118055555555555" footer="0.8659722222222223"/>
  <pageSetup firstPageNumber="1" useFirstPageNumber="1" horizontalDpi="300" verticalDpi="300" orientation="landscape" paperSize="9" scale="5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2012-09-24T13:46:43Z</cp:lastPrinted>
  <dcterms:created xsi:type="dcterms:W3CDTF">2010-01-07T16:11:19Z</dcterms:created>
  <dcterms:modified xsi:type="dcterms:W3CDTF">2013-01-25T09:43:49Z</dcterms:modified>
  <cp:category/>
  <cp:version/>
  <cp:contentType/>
  <cp:contentStatus/>
  <cp:revision>258</cp:revision>
</cp:coreProperties>
</file>