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6" firstSheet="1" activeTab="4"/>
  </bookViews>
  <sheets>
    <sheet name="Tav.16.1" sheetId="1" r:id="rId1"/>
    <sheet name="Tav.16.2 " sheetId="2" r:id="rId2"/>
    <sheet name="Tav.16.3" sheetId="3" r:id="rId3"/>
    <sheet name="Tav.16.4" sheetId="4" r:id="rId4"/>
    <sheet name="Tav.16.5" sheetId="5" r:id="rId5"/>
    <sheet name="Tav.16.6" sheetId="6" r:id="rId6"/>
    <sheet name="Tav 16.7" sheetId="7" r:id="rId7"/>
    <sheet name="Tav.16.8" sheetId="8" r:id="rId8"/>
    <sheet name="Tav.16.9" sheetId="9" r:id="rId9"/>
  </sheets>
  <definedNames/>
  <calcPr fullCalcOnLoad="1"/>
</workbook>
</file>

<file path=xl/sharedStrings.xml><?xml version="1.0" encoding="utf-8"?>
<sst xmlns="http://schemas.openxmlformats.org/spreadsheetml/2006/main" count="258" uniqueCount="182">
  <si>
    <t>Tavola 16.1 - Bilancio della Regione Siciliana - Competenza</t>
  </si>
  <si>
    <t>(in migliaia di euro)</t>
  </si>
  <si>
    <t>Titolo I - Entrate Correnti</t>
  </si>
  <si>
    <t>Entrate tributarie</t>
  </si>
  <si>
    <t>-  Imposte dirette</t>
  </si>
  <si>
    <t>-  Imposte indirette</t>
  </si>
  <si>
    <t>-  Tributi regionali propri</t>
  </si>
  <si>
    <t>Entrate extratributarie</t>
  </si>
  <si>
    <t>Titolo II - Entrate in conto capitale</t>
  </si>
  <si>
    <t>Titolo III - Accensione di prestiti</t>
  </si>
  <si>
    <t>Totale entrate</t>
  </si>
  <si>
    <t>Titolo I  - Spese correnti</t>
  </si>
  <si>
    <t>- Redditi da lavoro dipendente</t>
  </si>
  <si>
    <t>- Consumi intermedi</t>
  </si>
  <si>
    <t>- Interessi</t>
  </si>
  <si>
    <t>- Trasferimenti correnti</t>
  </si>
  <si>
    <t>- Altre spese</t>
  </si>
  <si>
    <t>Titolo II - Spese in conto capitale</t>
  </si>
  <si>
    <t>Titolo III - Rimborso prestiti</t>
  </si>
  <si>
    <t>Totale spese</t>
  </si>
  <si>
    <t>Fonte: Elaborazione su dati del Rendiconto Generale della Regione</t>
  </si>
  <si>
    <t>Tavola 16.2 - Bilancio della Regione Siciliana - Entrate accertate</t>
  </si>
  <si>
    <t>Imposte Dirette</t>
  </si>
  <si>
    <t xml:space="preserve">  - Ire (già Irpef)</t>
  </si>
  <si>
    <t xml:space="preserve">  - Ires (già Irpeg)</t>
  </si>
  <si>
    <t xml:space="preserve">  - Ritenuta su interessi e redditi capitali</t>
  </si>
  <si>
    <t xml:space="preserve">  - Altre</t>
  </si>
  <si>
    <t>Imposte Indirette</t>
  </si>
  <si>
    <t xml:space="preserve"> - IVA</t>
  </si>
  <si>
    <t xml:space="preserve"> - Registro</t>
  </si>
  <si>
    <t xml:space="preserve">  - Imposta di bollo</t>
  </si>
  <si>
    <t xml:space="preserve"> - Tasse automobilistiche</t>
  </si>
  <si>
    <t xml:space="preserve"> - Altre</t>
  </si>
  <si>
    <t>Tributi regionali propri</t>
  </si>
  <si>
    <t xml:space="preserve"> - Irap</t>
  </si>
  <si>
    <t xml:space="preserve">  - Addizionale Ire</t>
  </si>
  <si>
    <t xml:space="preserve">  - Altri </t>
  </si>
  <si>
    <t>Vendita beni e servizi</t>
  </si>
  <si>
    <t>Proventi speciali erariali</t>
  </si>
  <si>
    <t xml:space="preserve">Proventi erariali dei servizi pubblici minori </t>
  </si>
  <si>
    <t>Redditi da capitale</t>
  </si>
  <si>
    <t xml:space="preserve">Altre entrate erariali extratributarie </t>
  </si>
  <si>
    <t>Trasferimenti correnti</t>
  </si>
  <si>
    <t xml:space="preserve"> -  Dall' Unione Europea </t>
  </si>
  <si>
    <t xml:space="preserve"> -  Dallo Stato</t>
  </si>
  <si>
    <t xml:space="preserve"> -  Da enti pubblici</t>
  </si>
  <si>
    <t xml:space="preserve"> -  Da privati</t>
  </si>
  <si>
    <t>Recuperi e rimborsi</t>
  </si>
  <si>
    <t>Partite che si compensano nella spesa</t>
  </si>
  <si>
    <t>Vendita beni immobili ed affr.canoni</t>
  </si>
  <si>
    <t>Trasferimenti in c/capitale</t>
  </si>
  <si>
    <t>Rimborso di crediti e di anticipazioni</t>
  </si>
  <si>
    <t>Accensione di prestiti</t>
  </si>
  <si>
    <t>Totale generale entrate</t>
  </si>
  <si>
    <r>
      <t>Tavola 16.3  - Bilancio della Regione Siciliana -Spese impegnate</t>
    </r>
    <r>
      <rPr>
        <i/>
        <sz val="10"/>
        <color indexed="12"/>
        <rFont val="Arial"/>
        <family val="2"/>
      </rPr>
      <t xml:space="preserve"> (in migliaia di euro)</t>
    </r>
  </si>
  <si>
    <t xml:space="preserve">Titolo I -  Spese correnti </t>
  </si>
  <si>
    <t>Redditi da lavoro dipendente</t>
  </si>
  <si>
    <t>Personale in servizio</t>
  </si>
  <si>
    <t>Personale in quiescenza</t>
  </si>
  <si>
    <t>Consumi intermedi</t>
  </si>
  <si>
    <t>Trasferimenti correnti  ad Amm. pubbliche</t>
  </si>
  <si>
    <t>Trasferimenti  correnti alle famiglie e ist. soc.</t>
  </si>
  <si>
    <t>Trasferimenti  correnti alle imprese</t>
  </si>
  <si>
    <t>Interessi</t>
  </si>
  <si>
    <t>Ammortamenti</t>
  </si>
  <si>
    <t>Altre spese correnti</t>
  </si>
  <si>
    <t xml:space="preserve">Titolo II  - Spese in conto capitale </t>
  </si>
  <si>
    <t>Investimenti fissi lordi</t>
  </si>
  <si>
    <t>Contributi a investimenti Amm. pubbliche</t>
  </si>
  <si>
    <t>Contributi a investimenti alle imprese</t>
  </si>
  <si>
    <t xml:space="preserve">Contributi a investimenti famiglie e ist. soc. </t>
  </si>
  <si>
    <t>Altre spese in conto capitale</t>
  </si>
  <si>
    <t>Titolo IV  - Rimborso di prestiti</t>
  </si>
  <si>
    <t>Tavola 16.4 - Bilancio della Regione Siciliana: Risultati di sintesi</t>
  </si>
  <si>
    <r>
      <t xml:space="preserve"> della gestione di cassa </t>
    </r>
    <r>
      <rPr>
        <i/>
        <sz val="10"/>
        <color indexed="12"/>
        <rFont val="Arial"/>
        <family val="2"/>
      </rPr>
      <t>(in migliaia di euro)</t>
    </r>
  </si>
  <si>
    <t xml:space="preserve">   Entrate tributarie</t>
  </si>
  <si>
    <t xml:space="preserve">   Entrate extratributarie</t>
  </si>
  <si>
    <t>Categoria 16</t>
  </si>
  <si>
    <r>
      <t>Tavola 16.5 - Impegni della Regione per funzioni obiettivo</t>
    </r>
    <r>
      <rPr>
        <i/>
        <sz val="10"/>
        <color indexed="12"/>
        <rFont val="Arial"/>
        <family val="2"/>
      </rPr>
      <t xml:space="preserve"> (in migliaia di euro)</t>
    </r>
  </si>
  <si>
    <t>Servizi generali PA</t>
  </si>
  <si>
    <t>Protezione civile</t>
  </si>
  <si>
    <t>Ordine pubblico e sicurezza</t>
  </si>
  <si>
    <r>
      <t xml:space="preserve">Affari economici </t>
    </r>
    <r>
      <rPr>
        <i/>
        <sz val="10"/>
        <rFont val="Arial"/>
        <family val="2"/>
      </rPr>
      <t>di cui</t>
    </r>
  </si>
  <si>
    <t xml:space="preserve">    Agricoltura</t>
  </si>
  <si>
    <t xml:space="preserve">    Silvicoltura</t>
  </si>
  <si>
    <t xml:space="preserve">    Combustibili ed energia</t>
  </si>
  <si>
    <t xml:space="preserve">    Attività estrattive</t>
  </si>
  <si>
    <t xml:space="preserve">    Industria ed artigianato</t>
  </si>
  <si>
    <t xml:space="preserve">    Trasporti</t>
  </si>
  <si>
    <t xml:space="preserve">    Viabilità</t>
  </si>
  <si>
    <t xml:space="preserve">    Commercio</t>
  </si>
  <si>
    <t xml:space="preserve">    Turismo</t>
  </si>
  <si>
    <t xml:space="preserve">    Altri interventi infrastrutturali</t>
  </si>
  <si>
    <t>Protezione dell'ambiente</t>
  </si>
  <si>
    <r>
      <t xml:space="preserve">Abitazione ed assetto territoriale </t>
    </r>
    <r>
      <rPr>
        <i/>
        <sz val="10"/>
        <rFont val="Arial"/>
        <family val="2"/>
      </rPr>
      <t>di cui</t>
    </r>
  </si>
  <si>
    <t xml:space="preserve">   Edilizia abitativa</t>
  </si>
  <si>
    <t xml:space="preserve">   Approvvigionamento idrico</t>
  </si>
  <si>
    <t>Sanità</t>
  </si>
  <si>
    <t>Attività ricreative, culturali e di culto</t>
  </si>
  <si>
    <t>Istruzione</t>
  </si>
  <si>
    <t>Protezione sociale</t>
  </si>
  <si>
    <t>Interventi a favore della finanza locale</t>
  </si>
  <si>
    <t>Totale</t>
  </si>
  <si>
    <r>
      <t>Tavola 16.6 -  Sicilia - Conto consolidato del Settore Pubblico Allargato: entrate</t>
    </r>
    <r>
      <rPr>
        <i/>
        <sz val="10"/>
        <color indexed="12"/>
        <rFont val="Arial"/>
        <family val="2"/>
      </rPr>
      <t xml:space="preserve"> (in milioni di euro)</t>
    </r>
  </si>
  <si>
    <t>Entrate</t>
  </si>
  <si>
    <t>2012</t>
  </si>
  <si>
    <t>Contributi sociali</t>
  </si>
  <si>
    <t>Vendita di beni e servizi</t>
  </si>
  <si>
    <t>Trasferimenti in conto corrente</t>
  </si>
  <si>
    <t xml:space="preserve">   da Unione Europea ed altre istituzioni estere</t>
  </si>
  <si>
    <t xml:space="preserve">   da famiglie e istituzioni sociali</t>
  </si>
  <si>
    <t xml:space="preserve">   da imprese</t>
  </si>
  <si>
    <t>Poste correttive e compensative delle spese</t>
  </si>
  <si>
    <t>Altri incassi correnti</t>
  </si>
  <si>
    <t>Totale Incassi Correnti</t>
  </si>
  <si>
    <t>Alienazione di beni patrimoniali</t>
  </si>
  <si>
    <t>Trasferimenti in conto capitale</t>
  </si>
  <si>
    <t xml:space="preserve">Riscossione di crediti </t>
  </si>
  <si>
    <t>Altri incassi da capitale</t>
  </si>
  <si>
    <t>Totale Incassi di Capitale</t>
  </si>
  <si>
    <t>Totale Entrate</t>
  </si>
  <si>
    <t xml:space="preserve">Fonte: Ministero dello Sviluppo Economico -  Dipartimento per le Politiche di Sviluppo </t>
  </si>
  <si>
    <t xml:space="preserve">           e Coesione e Servizio Statistica della Regione</t>
  </si>
  <si>
    <r>
      <t xml:space="preserve">Tavola 16.7 -  Sicilia - Conto consolidato del Settore Pubblico Allargato: spese  </t>
    </r>
    <r>
      <rPr>
        <i/>
        <sz val="10"/>
        <color indexed="12"/>
        <rFont val="Arial"/>
        <family val="2"/>
      </rPr>
      <t>(in milioni di euro)</t>
    </r>
  </si>
  <si>
    <t xml:space="preserve">Spese </t>
  </si>
  <si>
    <t>2009</t>
  </si>
  <si>
    <t>Spese di personale</t>
  </si>
  <si>
    <t>Acquisto beni e servizi</t>
  </si>
  <si>
    <t xml:space="preserve">      a famiglie e istituzioni sociali</t>
  </si>
  <si>
    <t xml:space="preserve">      ad imprese private    </t>
  </si>
  <si>
    <t>Interessi passivi</t>
  </si>
  <si>
    <t>Poste corr.e comp.</t>
  </si>
  <si>
    <t>Somme non attrib.</t>
  </si>
  <si>
    <t>Spesa Corrente</t>
  </si>
  <si>
    <t>Beni e opere immobiliari</t>
  </si>
  <si>
    <t>Beni mobili,  macchinari</t>
  </si>
  <si>
    <t>Partecipazioni azionarie e conferimenti</t>
  </si>
  <si>
    <t>Conc. di crediti, etc.</t>
  </si>
  <si>
    <t>Somme non attribuibili</t>
  </si>
  <si>
    <t xml:space="preserve"> Spesa C/Capitale</t>
  </si>
  <si>
    <t>Totale Spesa</t>
  </si>
  <si>
    <t xml:space="preserve">          e Coesione e Servizio Statistica della Regione</t>
  </si>
  <si>
    <t>Tavola 16.8 - Amministrazioni Comunali della Sicilia - Conto di cassa</t>
  </si>
  <si>
    <t>2011</t>
  </si>
  <si>
    <t>2013</t>
  </si>
  <si>
    <t>Imposte</t>
  </si>
  <si>
    <t>Tasse</t>
  </si>
  <si>
    <t>Altre entrate tributarie proprie</t>
  </si>
  <si>
    <t>dallo Stato</t>
  </si>
  <si>
    <t>dalla Regione</t>
  </si>
  <si>
    <t>da parte di organismi comunitari</t>
  </si>
  <si>
    <t xml:space="preserve">da altri enti </t>
  </si>
  <si>
    <t>Proventi patrimoniali e diversi</t>
  </si>
  <si>
    <t>Interessi su anticipazioni e crediti</t>
  </si>
  <si>
    <t>Entrate Correnti</t>
  </si>
  <si>
    <t>Alienazioni di beni patrimoniali</t>
  </si>
  <si>
    <t>Trasferimenti di capitale</t>
  </si>
  <si>
    <t xml:space="preserve"> dallo Stato</t>
  </si>
  <si>
    <t xml:space="preserve"> da altri enti</t>
  </si>
  <si>
    <t xml:space="preserve"> da altri soggetti</t>
  </si>
  <si>
    <t>Riscossione di crediti</t>
  </si>
  <si>
    <t>Entrate in conto capitale</t>
  </si>
  <si>
    <t>Spese per il personale</t>
  </si>
  <si>
    <t>Acquisto di beni e servizi</t>
  </si>
  <si>
    <t xml:space="preserve">Trasferimenti correnti </t>
  </si>
  <si>
    <t>Interessi passivi ed oneri finanziari diversi</t>
  </si>
  <si>
    <t>Oneri tributari</t>
  </si>
  <si>
    <t>Spese correnti</t>
  </si>
  <si>
    <t>Costituzione di capitali fissi</t>
  </si>
  <si>
    <t>Traferimenti di capitali</t>
  </si>
  <si>
    <t>Partecipazioni azionarie</t>
  </si>
  <si>
    <t>Concessioni di crediti ed anticipazioni</t>
  </si>
  <si>
    <t>Conferimenti di capitale</t>
  </si>
  <si>
    <t>Spese in conto capitale</t>
  </si>
  <si>
    <t>Rimborso di prestiti</t>
  </si>
  <si>
    <t>Fonte: Banca d'Italia -  Siope</t>
  </si>
  <si>
    <t>Tavola 16.9 - Amministrazioni Provinciali della Sicilia - Conto di cassa</t>
  </si>
  <si>
    <t xml:space="preserve"> dallo stato</t>
  </si>
  <si>
    <t>-</t>
  </si>
  <si>
    <t>Totale traferimenti di capitali</t>
  </si>
  <si>
    <t>Partecipazioni azionarie e conferimenti di capitali</t>
  </si>
  <si>
    <t>Fonte: Banca d'Italia - Siope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</si>
</sst>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General_)"/>
    <numFmt numFmtId="166" formatCode="_-&quot;€ &quot;* #,##0_-;&quot;-€ &quot;* #,##0_-;_-&quot;€ &quot;* \-_-;_-@_-"/>
    <numFmt numFmtId="167" formatCode="0.0%"/>
    <numFmt numFmtId="168" formatCode="_-* #,##0.00_-;\-* #,##0.00_-;_-* \-??_-;_-@_-"/>
    <numFmt numFmtId="169" formatCode="#,##0_ ;\-#,##0\ "/>
    <numFmt numFmtId="170" formatCode="_-* #,##0_-;\-* #,##0_-;_-* \-??_-;_-@_-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_-;\-* #,##0.0_-;_-* \-_-;_-@_-"/>
  </numFmts>
  <fonts count="48">
    <font>
      <sz val="12"/>
      <name val="Times New Roman"/>
      <family val="1"/>
    </font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68" fontId="0" fillId="0" borderId="0" applyFill="0" applyBorder="0" applyAlignment="0" applyProtection="0"/>
    <xf numFmtId="38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3" fontId="1" fillId="0" borderId="0" xfId="46" applyNumberFormat="1" applyFont="1" applyFill="1" applyBorder="1" applyAlignment="1" applyProtection="1">
      <alignment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indent="1"/>
    </xf>
    <xf numFmtId="3" fontId="6" fillId="0" borderId="0" xfId="46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168" fontId="3" fillId="0" borderId="0" xfId="43" applyFont="1" applyFill="1" applyBorder="1" applyAlignment="1" applyProtection="1">
      <alignment/>
      <protection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67" fontId="1" fillId="0" borderId="0" xfId="55" applyNumberFormat="1" applyFont="1" applyFill="1" applyBorder="1" applyAlignment="1" applyProtection="1">
      <alignment/>
      <protection/>
    </xf>
    <xf numFmtId="167" fontId="0" fillId="0" borderId="0" xfId="55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3" fontId="1" fillId="0" borderId="0" xfId="46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3" fontId="6" fillId="0" borderId="0" xfId="46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3" fontId="8" fillId="0" borderId="0" xfId="46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169" fontId="1" fillId="0" borderId="0" xfId="46" applyNumberFormat="1" applyFont="1" applyFill="1" applyBorder="1" applyAlignment="1" applyProtection="1">
      <alignment horizontal="right"/>
      <protection/>
    </xf>
    <xf numFmtId="167" fontId="1" fillId="0" borderId="11" xfId="55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/>
    </xf>
    <xf numFmtId="0" fontId="1" fillId="0" borderId="0" xfId="51" applyFont="1" applyFill="1">
      <alignment/>
      <protection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51" applyFont="1" applyFill="1">
      <alignment/>
      <protection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51" applyFont="1" applyFill="1" applyBorder="1" applyAlignment="1">
      <alignment horizontal="left"/>
      <protection/>
    </xf>
    <xf numFmtId="0" fontId="8" fillId="0" borderId="11" xfId="51" applyFont="1" applyFill="1" applyBorder="1" applyAlignment="1">
      <alignment horizontal="left"/>
      <protection/>
    </xf>
    <xf numFmtId="3" fontId="8" fillId="0" borderId="11" xfId="46" applyNumberFormat="1" applyFont="1" applyFill="1" applyBorder="1" applyAlignment="1" applyProtection="1">
      <alignment horizontal="right"/>
      <protection/>
    </xf>
    <xf numFmtId="10" fontId="1" fillId="0" borderId="0" xfId="55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7" fontId="9" fillId="0" borderId="0" xfId="55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1" fillId="0" borderId="11" xfId="0" applyFont="1" applyBorder="1" applyAlignment="1">
      <alignment/>
    </xf>
    <xf numFmtId="169" fontId="1" fillId="0" borderId="11" xfId="46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" fontId="3" fillId="0" borderId="0" xfId="0" applyNumberFormat="1" applyFont="1" applyAlignment="1">
      <alignment/>
    </xf>
    <xf numFmtId="170" fontId="1" fillId="0" borderId="0" xfId="43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43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8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 inden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Alignment="1">
      <alignment/>
    </xf>
    <xf numFmtId="165" fontId="2" fillId="0" borderId="0" xfId="50" applyFont="1" applyBorder="1">
      <alignment/>
      <protection/>
    </xf>
    <xf numFmtId="0" fontId="1" fillId="0" borderId="0" xfId="49" applyFont="1" applyBorder="1">
      <alignment/>
      <protection/>
    </xf>
    <xf numFmtId="165" fontId="8" fillId="0" borderId="10" xfId="50" applyFont="1" applyFill="1" applyBorder="1" applyAlignment="1">
      <alignment horizontal="left" vertical="center"/>
      <protection/>
    </xf>
    <xf numFmtId="49" fontId="1" fillId="0" borderId="10" xfId="46" applyNumberFormat="1" applyFont="1" applyFill="1" applyBorder="1" applyAlignment="1" applyProtection="1">
      <alignment horizontal="center" vertical="center" wrapText="1"/>
      <protection/>
    </xf>
    <xf numFmtId="165" fontId="8" fillId="0" borderId="0" xfId="50" applyFont="1" applyFill="1" applyBorder="1" applyAlignment="1">
      <alignment/>
      <protection/>
    </xf>
    <xf numFmtId="165" fontId="1" fillId="0" borderId="0" xfId="50" applyFont="1" applyFill="1" applyBorder="1" applyAlignment="1">
      <alignment/>
      <protection/>
    </xf>
    <xf numFmtId="164" fontId="1" fillId="0" borderId="0" xfId="46" applyFont="1" applyFill="1" applyBorder="1" applyAlignment="1" applyProtection="1">
      <alignment horizontal="right"/>
      <protection/>
    </xf>
    <xf numFmtId="165" fontId="6" fillId="0" borderId="0" xfId="50" applyFont="1" applyFill="1" applyBorder="1" applyAlignment="1">
      <alignment/>
      <protection/>
    </xf>
    <xf numFmtId="164" fontId="6" fillId="0" borderId="0" xfId="46" applyFont="1" applyFill="1" applyBorder="1" applyAlignment="1" applyProtection="1">
      <alignment horizontal="right"/>
      <protection/>
    </xf>
    <xf numFmtId="1" fontId="1" fillId="0" borderId="0" xfId="55" applyNumberFormat="1" applyFont="1" applyFill="1" applyBorder="1" applyAlignment="1" applyProtection="1">
      <alignment/>
      <protection/>
    </xf>
    <xf numFmtId="0" fontId="8" fillId="0" borderId="0" xfId="49" applyFont="1" applyBorder="1">
      <alignment/>
      <protection/>
    </xf>
    <xf numFmtId="169" fontId="6" fillId="0" borderId="0" xfId="46" applyNumberFormat="1" applyFont="1" applyFill="1" applyBorder="1" applyAlignment="1" applyProtection="1">
      <alignment horizontal="right"/>
      <protection/>
    </xf>
    <xf numFmtId="165" fontId="8" fillId="0" borderId="11" xfId="50" applyFont="1" applyFill="1" applyBorder="1" applyAlignment="1">
      <alignment/>
      <protection/>
    </xf>
    <xf numFmtId="1" fontId="1" fillId="0" borderId="11" xfId="55" applyNumberFormat="1" applyFont="1" applyFill="1" applyBorder="1" applyAlignment="1" applyProtection="1">
      <alignment/>
      <protection/>
    </xf>
    <xf numFmtId="0" fontId="8" fillId="0" borderId="11" xfId="49" applyFont="1" applyBorder="1">
      <alignment/>
      <protection/>
    </xf>
    <xf numFmtId="164" fontId="4" fillId="0" borderId="11" xfId="46" applyFont="1" applyFill="1" applyBorder="1" applyAlignment="1" applyProtection="1">
      <alignment horizontal="left" vertical="center" wrapText="1"/>
      <protection/>
    </xf>
    <xf numFmtId="171" fontId="8" fillId="0" borderId="0" xfId="50" applyNumberFormat="1" applyFont="1" applyFill="1" applyBorder="1" applyAlignment="1" applyProtection="1">
      <alignment horizontal="left"/>
      <protection locked="0"/>
    </xf>
    <xf numFmtId="169" fontId="1" fillId="0" borderId="0" xfId="46" applyNumberFormat="1" applyFont="1" applyFill="1" applyBorder="1" applyAlignment="1" applyProtection="1">
      <alignment/>
      <protection/>
    </xf>
    <xf numFmtId="164" fontId="1" fillId="0" borderId="0" xfId="46" applyFont="1" applyFill="1" applyBorder="1" applyAlignment="1" applyProtection="1">
      <alignment/>
      <protection/>
    </xf>
    <xf numFmtId="164" fontId="6" fillId="0" borderId="0" xfId="46" applyFont="1" applyFill="1" applyBorder="1" applyAlignment="1" applyProtection="1">
      <alignment/>
      <protection/>
    </xf>
    <xf numFmtId="165" fontId="2" fillId="0" borderId="11" xfId="50" applyFont="1" applyFill="1" applyBorder="1">
      <alignment/>
      <protection/>
    </xf>
    <xf numFmtId="0" fontId="1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/>
    </xf>
    <xf numFmtId="0" fontId="1" fillId="0" borderId="0" xfId="52" applyFont="1">
      <alignment/>
      <protection/>
    </xf>
    <xf numFmtId="165" fontId="8" fillId="0" borderId="10" xfId="50" applyFont="1" applyFill="1" applyBorder="1" applyAlignment="1">
      <alignment horizontal="center" vertical="center"/>
      <protection/>
    </xf>
    <xf numFmtId="49" fontId="1" fillId="0" borderId="10" xfId="46" applyNumberFormat="1" applyFont="1" applyFill="1" applyBorder="1" applyAlignment="1" applyProtection="1">
      <alignment horizontal="center" vertical="center"/>
      <protection/>
    </xf>
    <xf numFmtId="0" fontId="1" fillId="0" borderId="0" xfId="52" applyFont="1" applyAlignment="1">
      <alignment horizontal="left"/>
      <protection/>
    </xf>
    <xf numFmtId="164" fontId="1" fillId="0" borderId="0" xfId="45" applyFont="1" applyFill="1" applyBorder="1" applyAlignment="1" applyProtection="1">
      <alignment horizontal="left" vertical="top" wrapText="1"/>
      <protection/>
    </xf>
    <xf numFmtId="164" fontId="1" fillId="0" borderId="0" xfId="45" applyFont="1" applyFill="1" applyBorder="1" applyAlignment="1" applyProtection="1">
      <alignment horizontal="right" vertical="top" wrapText="1"/>
      <protection/>
    </xf>
    <xf numFmtId="164" fontId="6" fillId="0" borderId="0" xfId="45" applyFont="1" applyFill="1" applyBorder="1" applyAlignment="1" applyProtection="1">
      <alignment horizontal="left" vertical="top" wrapText="1"/>
      <protection/>
    </xf>
    <xf numFmtId="164" fontId="6" fillId="0" borderId="0" xfId="45" applyFont="1" applyFill="1" applyBorder="1" applyAlignment="1" applyProtection="1">
      <alignment horizontal="right" vertical="top" wrapText="1"/>
      <protection/>
    </xf>
    <xf numFmtId="0" fontId="1" fillId="0" borderId="0" xfId="52" applyFont="1" applyAlignment="1">
      <alignment horizontal="right"/>
      <protection/>
    </xf>
    <xf numFmtId="164" fontId="8" fillId="0" borderId="0" xfId="45" applyFont="1" applyFill="1" applyBorder="1" applyAlignment="1" applyProtection="1">
      <alignment horizontal="left" vertical="top" wrapText="1"/>
      <protection/>
    </xf>
    <xf numFmtId="0" fontId="12" fillId="0" borderId="11" xfId="52" applyFont="1" applyBorder="1" applyAlignment="1">
      <alignment horizontal="left"/>
      <protection/>
    </xf>
    <xf numFmtId="0" fontId="1" fillId="0" borderId="11" xfId="52" applyFont="1" applyBorder="1">
      <alignment/>
      <protection/>
    </xf>
    <xf numFmtId="164" fontId="1" fillId="0" borderId="0" xfId="45" applyFont="1" applyFill="1" applyBorder="1" applyAlignment="1" applyProtection="1">
      <alignment horizontal="center" vertical="top" wrapText="1"/>
      <protection/>
    </xf>
    <xf numFmtId="164" fontId="6" fillId="0" borderId="0" xfId="45" applyFont="1" applyFill="1" applyBorder="1" applyAlignment="1" applyProtection="1">
      <alignment horizontal="center" vertical="top" wrapText="1"/>
      <protection/>
    </xf>
    <xf numFmtId="169" fontId="6" fillId="0" borderId="0" xfId="45" applyNumberFormat="1" applyFont="1" applyFill="1" applyBorder="1" applyAlignment="1" applyProtection="1">
      <alignment horizontal="right" vertical="top" wrapText="1"/>
      <protection/>
    </xf>
    <xf numFmtId="0" fontId="6" fillId="0" borderId="0" xfId="52" applyFont="1" applyAlignment="1">
      <alignment horizontal="right"/>
      <protection/>
    </xf>
    <xf numFmtId="164" fontId="1" fillId="0" borderId="11" xfId="45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>
      <alignment/>
    </xf>
    <xf numFmtId="170" fontId="13" fillId="0" borderId="12" xfId="43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164" fontId="4" fillId="0" borderId="0" xfId="46" applyFont="1" applyFill="1" applyBorder="1" applyAlignment="1" applyProtection="1">
      <alignment horizontal="left" wrapText="1"/>
      <protection/>
    </xf>
    <xf numFmtId="164" fontId="4" fillId="0" borderId="11" xfId="46" applyFont="1" applyFill="1" applyBorder="1" applyAlignment="1" applyProtection="1">
      <alignment horizontal="left" wrapText="1"/>
      <protection/>
    </xf>
    <xf numFmtId="0" fontId="1" fillId="0" borderId="10" xfId="0" applyFont="1" applyFill="1" applyBorder="1" applyAlignment="1">
      <alignment/>
    </xf>
    <xf numFmtId="171" fontId="3" fillId="0" borderId="0" xfId="0" applyNumberFormat="1" applyFont="1" applyFill="1" applyAlignment="1">
      <alignment vertical="center"/>
    </xf>
    <xf numFmtId="171" fontId="3" fillId="0" borderId="0" xfId="55" applyNumberFormat="1" applyFont="1" applyFill="1" applyBorder="1" applyAlignment="1" applyProtection="1">
      <alignment vertical="center"/>
      <protection/>
    </xf>
    <xf numFmtId="171" fontId="9" fillId="0" borderId="0" xfId="0" applyNumberFormat="1" applyFont="1" applyAlignment="1">
      <alignment vertical="center"/>
    </xf>
    <xf numFmtId="171" fontId="1" fillId="0" borderId="0" xfId="0" applyNumberFormat="1" applyFont="1" applyAlignment="1">
      <alignment/>
    </xf>
    <xf numFmtId="177" fontId="1" fillId="0" borderId="0" xfId="49" applyNumberFormat="1" applyFont="1" applyBorder="1">
      <alignment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e98sicil" xfId="44"/>
    <cellStyle name="Migliaia (0)_Tab 5.3.1. EELL" xfId="45"/>
    <cellStyle name="Comma [0]" xfId="46"/>
    <cellStyle name="Neutrale" xfId="47"/>
    <cellStyle name="Normale 2" xfId="48"/>
    <cellStyle name="Normale_Consolidati" xfId="49"/>
    <cellStyle name="Normale_e98sicil" xfId="50"/>
    <cellStyle name="Normale_Riclassificazione bilanci 95-99 (con modifica 1998 solo complessivo al 26_03_99)" xfId="51"/>
    <cellStyle name="Normale_Tabelle EELL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ap17Finanza.xls Grafico 1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zoomScaleSheetLayoutView="100" zoomScalePageLayoutView="0" workbookViewId="0" topLeftCell="A1">
      <selection activeCell="I4" sqref="G4:I22"/>
    </sheetView>
  </sheetViews>
  <sheetFormatPr defaultColWidth="9.00390625" defaultRowHeight="15.75"/>
  <cols>
    <col min="1" max="1" width="26.75390625" style="1" customWidth="1"/>
    <col min="2" max="5" width="11.75390625" style="1" customWidth="1"/>
    <col min="6" max="6" width="10.125" style="1" customWidth="1"/>
    <col min="7" max="7" width="9.00390625" style="1" customWidth="1"/>
    <col min="8" max="8" width="20.625" style="1" customWidth="1"/>
    <col min="9" max="16384" width="9.00390625" style="1" customWidth="1"/>
  </cols>
  <sheetData>
    <row r="1" s="3" customFormat="1" ht="21" customHeight="1">
      <c r="A1" s="2" t="s">
        <v>0</v>
      </c>
    </row>
    <row r="2" s="3" customFormat="1" ht="21" customHeight="1">
      <c r="A2" s="4" t="s">
        <v>1</v>
      </c>
    </row>
    <row r="3" spans="1:6" s="7" customFormat="1" ht="30.75" customHeight="1">
      <c r="A3" s="5"/>
      <c r="B3" s="6">
        <v>2009</v>
      </c>
      <c r="C3" s="6">
        <v>2010</v>
      </c>
      <c r="D3" s="6">
        <v>2011</v>
      </c>
      <c r="E3" s="6">
        <v>2012</v>
      </c>
      <c r="F3" s="6">
        <v>2013</v>
      </c>
    </row>
    <row r="4" spans="1:9" s="7" customFormat="1" ht="15" customHeight="1">
      <c r="A4" s="8" t="s">
        <v>2</v>
      </c>
      <c r="B4" s="9">
        <f>SUM(B5,B9)</f>
        <v>15640019.50543</v>
      </c>
      <c r="C4" s="9">
        <f>SUM(C5,C9)</f>
        <v>15046015.428310001</v>
      </c>
      <c r="D4" s="9">
        <f>SUM(D5,D9)</f>
        <v>14508598.20614</v>
      </c>
      <c r="E4" s="9">
        <f>SUM(E5,E9)</f>
        <v>14346194.30934</v>
      </c>
      <c r="F4" s="9">
        <f>SUM(F5,F9)</f>
        <v>16170328</v>
      </c>
      <c r="G4" s="10"/>
      <c r="H4" s="11"/>
      <c r="I4" s="130"/>
    </row>
    <row r="5" spans="1:9" s="7" customFormat="1" ht="15" customHeight="1">
      <c r="A5" s="8" t="s">
        <v>3</v>
      </c>
      <c r="B5" s="9">
        <f>SUM(B6:B8)</f>
        <v>11272752.34546</v>
      </c>
      <c r="C5" s="9">
        <f>SUM(C6:C8)</f>
        <v>10992821.550670002</v>
      </c>
      <c r="D5" s="9">
        <f>SUM(D6:D8)</f>
        <v>10933762.5317</v>
      </c>
      <c r="E5" s="9">
        <f>SUM(E6:E8)</f>
        <v>10130645.27602</v>
      </c>
      <c r="F5" s="9">
        <f>SUM(F6:F8)</f>
        <v>10634924</v>
      </c>
      <c r="G5" s="10"/>
      <c r="H5" s="11"/>
      <c r="I5" s="130"/>
    </row>
    <row r="6" spans="1:32" s="3" customFormat="1" ht="15.75">
      <c r="A6" s="12" t="s">
        <v>4</v>
      </c>
      <c r="B6" s="13">
        <f>+'Tav.16.2 '!B4</f>
        <v>5792874.61781</v>
      </c>
      <c r="C6" s="13">
        <v>5558689.512060001</v>
      </c>
      <c r="D6" s="13">
        <v>5373826.756279999</v>
      </c>
      <c r="E6" s="13">
        <v>4747505.44652</v>
      </c>
      <c r="F6" s="13">
        <v>4958455</v>
      </c>
      <c r="G6" s="10"/>
      <c r="H6" s="11"/>
      <c r="I6" s="130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s="3" customFormat="1" ht="15.75">
      <c r="A7" s="12" t="s">
        <v>5</v>
      </c>
      <c r="B7" s="13">
        <f>+'Tav.16.2 '!B9</f>
        <v>3074834.7147500003</v>
      </c>
      <c r="C7" s="13">
        <v>2972399.41195</v>
      </c>
      <c r="D7" s="13">
        <v>3074196.60954</v>
      </c>
      <c r="E7" s="13">
        <v>2867870.9900499997</v>
      </c>
      <c r="F7" s="13">
        <f>2882795+186356</f>
        <v>3069151</v>
      </c>
      <c r="G7" s="10"/>
      <c r="H7" s="11"/>
      <c r="I7" s="130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s="3" customFormat="1" ht="15.75">
      <c r="A8" s="12" t="s">
        <v>6</v>
      </c>
      <c r="B8" s="13">
        <f>+'Tav.16.2 '!B15</f>
        <v>2405043.0129000004</v>
      </c>
      <c r="C8" s="13">
        <v>2461732.62666</v>
      </c>
      <c r="D8" s="13">
        <v>2485739.16588</v>
      </c>
      <c r="E8" s="13">
        <v>2515268.83945</v>
      </c>
      <c r="F8" s="13">
        <v>2607318</v>
      </c>
      <c r="G8" s="10"/>
      <c r="H8" s="11"/>
      <c r="I8" s="130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9" s="7" customFormat="1" ht="15" customHeight="1">
      <c r="A9" s="8" t="s">
        <v>7</v>
      </c>
      <c r="B9" s="9">
        <v>4367267.15997</v>
      </c>
      <c r="C9" s="9">
        <v>4053193.87764</v>
      </c>
      <c r="D9" s="9">
        <v>3574835.67444</v>
      </c>
      <c r="E9" s="9">
        <v>4215549.03332</v>
      </c>
      <c r="F9" s="9">
        <f>16170328-F5</f>
        <v>5535404</v>
      </c>
      <c r="G9" s="10"/>
      <c r="H9" s="11"/>
      <c r="I9" s="130"/>
    </row>
    <row r="10" spans="1:9" s="7" customFormat="1" ht="15" customHeight="1">
      <c r="A10" s="8" t="s">
        <v>8</v>
      </c>
      <c r="B10" s="9">
        <v>4136004.6319399998</v>
      </c>
      <c r="C10" s="9">
        <v>2883326.38259</v>
      </c>
      <c r="D10" s="9">
        <v>1078575.79052</v>
      </c>
      <c r="E10" s="9">
        <v>1033550.5925400001</v>
      </c>
      <c r="F10" s="9">
        <v>3182174</v>
      </c>
      <c r="G10" s="10"/>
      <c r="H10" s="11"/>
      <c r="I10" s="130"/>
    </row>
    <row r="11" spans="1:9" s="7" customFormat="1" ht="15" customHeight="1">
      <c r="A11" s="8" t="s">
        <v>9</v>
      </c>
      <c r="B11" s="9">
        <v>0</v>
      </c>
      <c r="C11" s="9">
        <v>862500</v>
      </c>
      <c r="D11" s="9">
        <v>954790</v>
      </c>
      <c r="E11" s="9">
        <v>0</v>
      </c>
      <c r="F11" s="9">
        <v>373000</v>
      </c>
      <c r="G11" s="10"/>
      <c r="H11" s="11"/>
      <c r="I11" s="130"/>
    </row>
    <row r="12" spans="1:9" s="7" customFormat="1" ht="19.5" customHeight="1">
      <c r="A12" s="15" t="s">
        <v>10</v>
      </c>
      <c r="B12" s="9">
        <f>SUM(B5,B9,B10,B11)</f>
        <v>19776024.137369998</v>
      </c>
      <c r="C12" s="9">
        <f>SUM(C5,C9,C10,C11)</f>
        <v>18791841.810900003</v>
      </c>
      <c r="D12" s="9">
        <f>SUM(D5,D9,D10,D11)</f>
        <v>16541963.99666</v>
      </c>
      <c r="E12" s="9">
        <f>SUM(E5,E9,E10,E11)</f>
        <v>15379744.90188</v>
      </c>
      <c r="F12" s="9">
        <f>SUM(F5,F9,F10,F11)</f>
        <v>19725502</v>
      </c>
      <c r="G12" s="10"/>
      <c r="H12" s="11"/>
      <c r="I12" s="130"/>
    </row>
    <row r="13" spans="1:9" s="7" customFormat="1" ht="18.75" customHeight="1">
      <c r="A13" s="8" t="s">
        <v>11</v>
      </c>
      <c r="B13" s="9">
        <v>15517577</v>
      </c>
      <c r="C13" s="9">
        <f>SUM(C14:C18)</f>
        <v>14893462.20113</v>
      </c>
      <c r="D13" s="9">
        <f>SUM(D14:D18)</f>
        <v>15584360.272580002</v>
      </c>
      <c r="E13" s="9">
        <f>SUM(E14:E18)</f>
        <v>15446531.847450003</v>
      </c>
      <c r="F13" s="9">
        <f>SUM(F14:F18)</f>
        <v>16419126</v>
      </c>
      <c r="G13" s="10"/>
      <c r="I13" s="130"/>
    </row>
    <row r="14" spans="1:32" s="3" customFormat="1" ht="15.75">
      <c r="A14" s="12" t="s">
        <v>12</v>
      </c>
      <c r="B14" s="13">
        <v>1698332.19222</v>
      </c>
      <c r="C14" s="13">
        <v>1677495.03945</v>
      </c>
      <c r="D14" s="13">
        <v>1724166.47768</v>
      </c>
      <c r="E14" s="13">
        <v>1638764.61421</v>
      </c>
      <c r="F14" s="13">
        <v>1597372</v>
      </c>
      <c r="G14" s="10"/>
      <c r="H14" s="14"/>
      <c r="I14" s="130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s="3" customFormat="1" ht="15.75">
      <c r="A15" s="12" t="s">
        <v>13</v>
      </c>
      <c r="B15" s="13">
        <v>1072299.55596</v>
      </c>
      <c r="C15" s="13">
        <v>1059626.3734199998</v>
      </c>
      <c r="D15" s="13">
        <v>971429.30409</v>
      </c>
      <c r="E15" s="13">
        <v>847421.47736</v>
      </c>
      <c r="F15" s="13">
        <v>855878</v>
      </c>
      <c r="G15" s="10"/>
      <c r="H15" s="14"/>
      <c r="I15" s="13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s="3" customFormat="1" ht="15.75">
      <c r="A16" s="12" t="s">
        <v>14</v>
      </c>
      <c r="B16" s="13">
        <v>299632</v>
      </c>
      <c r="C16" s="13">
        <v>256894.76121</v>
      </c>
      <c r="D16" s="13">
        <v>267199.88588</v>
      </c>
      <c r="E16" s="13">
        <v>304536.5634</v>
      </c>
      <c r="F16" s="13">
        <v>314450</v>
      </c>
      <c r="G16" s="10"/>
      <c r="H16" s="14"/>
      <c r="I16" s="130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s="3" customFormat="1" ht="15.75">
      <c r="A17" s="12" t="s">
        <v>15</v>
      </c>
      <c r="B17" s="13">
        <v>10714911</v>
      </c>
      <c r="C17" s="13">
        <v>10686037.96222</v>
      </c>
      <c r="D17" s="13">
        <v>11139887.096920002</v>
      </c>
      <c r="E17" s="13">
        <v>10457068.876870003</v>
      </c>
      <c r="F17" s="13">
        <f>9630567+167792+107217</f>
        <v>9905576</v>
      </c>
      <c r="G17" s="10"/>
      <c r="H17" s="14"/>
      <c r="I17" s="130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s="3" customFormat="1" ht="15.75">
      <c r="A18" s="12" t="s">
        <v>16</v>
      </c>
      <c r="B18" s="13">
        <v>1665581.49574</v>
      </c>
      <c r="C18" s="13">
        <v>1213408.0648299998</v>
      </c>
      <c r="D18" s="13">
        <v>1481677.5080100002</v>
      </c>
      <c r="E18" s="13">
        <v>2198740.31561</v>
      </c>
      <c r="F18" s="13">
        <f>16419126-F14-F15-F16-F17</f>
        <v>3745850</v>
      </c>
      <c r="G18" s="10"/>
      <c r="H18" s="14"/>
      <c r="I18" s="130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9" s="7" customFormat="1" ht="15" customHeight="1">
      <c r="A19" s="8" t="s">
        <v>17</v>
      </c>
      <c r="B19" s="9">
        <v>2891872</v>
      </c>
      <c r="C19" s="9">
        <v>3530845.5581599995</v>
      </c>
      <c r="D19" s="9">
        <v>3780427.34336</v>
      </c>
      <c r="E19" s="9">
        <v>2878254.36291</v>
      </c>
      <c r="F19" s="9">
        <v>1782742</v>
      </c>
      <c r="G19" s="10"/>
      <c r="I19" s="130"/>
    </row>
    <row r="20" spans="1:9" s="7" customFormat="1" ht="12.75">
      <c r="A20" s="8" t="s">
        <v>18</v>
      </c>
      <c r="B20" s="9">
        <v>210581</v>
      </c>
      <c r="C20" s="9">
        <v>834960.39293</v>
      </c>
      <c r="D20" s="9">
        <v>193304.87652000002</v>
      </c>
      <c r="E20" s="9">
        <v>211236.98218000002</v>
      </c>
      <c r="F20" s="9">
        <v>247361</v>
      </c>
      <c r="G20" s="131"/>
      <c r="H20" s="10"/>
      <c r="I20" s="130"/>
    </row>
    <row r="21" spans="1:9" s="7" customFormat="1" ht="19.5" customHeight="1">
      <c r="A21" s="15" t="s">
        <v>19</v>
      </c>
      <c r="B21" s="9">
        <v>18620030</v>
      </c>
      <c r="C21" s="9">
        <f>SUM(C13,C19:C20)</f>
        <v>19259268.152220003</v>
      </c>
      <c r="D21" s="9">
        <f>SUM(D13,D19:D20)</f>
        <v>19558092.49246</v>
      </c>
      <c r="E21" s="9">
        <f>SUM(E13,E19:E20)</f>
        <v>18536023.19254</v>
      </c>
      <c r="F21" s="9">
        <f>SUM(F13,F19:F20)</f>
        <v>18449229</v>
      </c>
      <c r="G21" s="10"/>
      <c r="I21" s="130"/>
    </row>
    <row r="22" spans="1:6" ht="10.5" customHeight="1">
      <c r="A22" s="16"/>
      <c r="B22" s="17"/>
      <c r="C22" s="17"/>
      <c r="D22" s="17"/>
      <c r="E22" s="17"/>
      <c r="F22" s="17"/>
    </row>
    <row r="23" ht="13.5" customHeight="1">
      <c r="A23" s="18" t="s">
        <v>20</v>
      </c>
    </row>
    <row r="24" ht="12.75">
      <c r="A24" s="18"/>
    </row>
    <row r="25" spans="1:3" ht="12.75">
      <c r="A25" s="18"/>
      <c r="B25" s="19"/>
      <c r="C25" s="19"/>
    </row>
    <row r="26" spans="1:2" ht="12.75">
      <c r="A26" s="18"/>
      <c r="B26" s="20"/>
    </row>
    <row r="27" ht="12.75">
      <c r="B27" s="20"/>
    </row>
    <row r="28" ht="12.75">
      <c r="B28" s="21"/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95" r:id="rId1"/>
  <ignoredErrors>
    <ignoredError sqref="C5:E5 C13:E13 C21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SheetLayoutView="100" zoomScalePageLayoutView="0" workbookViewId="0" topLeftCell="A1">
      <selection activeCell="J40" sqref="J40"/>
    </sheetView>
  </sheetViews>
  <sheetFormatPr defaultColWidth="9.00390625" defaultRowHeight="15.75"/>
  <cols>
    <col min="1" max="1" width="36.25390625" style="18" customWidth="1"/>
    <col min="2" max="2" width="10.875" style="18" customWidth="1"/>
    <col min="3" max="5" width="10.875" style="22" customWidth="1"/>
    <col min="6" max="6" width="10.875" style="18" customWidth="1"/>
    <col min="7" max="16384" width="9.00390625" style="18" customWidth="1"/>
  </cols>
  <sheetData>
    <row r="1" spans="1:5" s="3" customFormat="1" ht="21" customHeight="1">
      <c r="A1" s="2" t="s">
        <v>21</v>
      </c>
      <c r="C1" s="23"/>
      <c r="D1" s="23"/>
      <c r="E1" s="23"/>
    </row>
    <row r="2" spans="1:5" s="3" customFormat="1" ht="21" customHeight="1">
      <c r="A2" s="4" t="s">
        <v>1</v>
      </c>
      <c r="C2" s="23"/>
      <c r="D2" s="23"/>
      <c r="E2" s="23"/>
    </row>
    <row r="3" spans="1:6" s="24" customFormat="1" ht="30.75" customHeight="1">
      <c r="A3" s="5"/>
      <c r="B3" s="6">
        <v>2009</v>
      </c>
      <c r="C3" s="6">
        <v>2010</v>
      </c>
      <c r="D3" s="6">
        <v>2011</v>
      </c>
      <c r="E3" s="6">
        <v>2012</v>
      </c>
      <c r="F3" s="6">
        <v>2013</v>
      </c>
    </row>
    <row r="4" spans="1:6" s="24" customFormat="1" ht="24.75" customHeight="1">
      <c r="A4" s="25" t="s">
        <v>22</v>
      </c>
      <c r="B4" s="26">
        <f>SUM(B5:B8)</f>
        <v>5792874.61781</v>
      </c>
      <c r="C4" s="26">
        <f>SUM(C5:C8)</f>
        <v>5558689.512</v>
      </c>
      <c r="D4" s="26">
        <f>SUM(D5:D8)</f>
        <v>5373826.756279999</v>
      </c>
      <c r="E4" s="26">
        <f>SUM(E5:E8)</f>
        <v>4747505.44652</v>
      </c>
      <c r="F4" s="26">
        <f>SUM(F5:F8)</f>
        <v>4958455</v>
      </c>
    </row>
    <row r="5" spans="1:6" s="24" customFormat="1" ht="12.75" customHeight="1">
      <c r="A5" s="27" t="s">
        <v>23</v>
      </c>
      <c r="B5" s="28">
        <v>4843917.24298</v>
      </c>
      <c r="C5" s="28">
        <v>4799966.03613</v>
      </c>
      <c r="D5" s="28">
        <v>4655790.975149999</v>
      </c>
      <c r="E5" s="28">
        <v>4128608.36106</v>
      </c>
      <c r="F5" s="28">
        <v>4273822</v>
      </c>
    </row>
    <row r="6" spans="1:6" s="24" customFormat="1" ht="12.75" customHeight="1">
      <c r="A6" s="27" t="s">
        <v>24</v>
      </c>
      <c r="B6" s="28">
        <v>597556.5694299999</v>
      </c>
      <c r="C6" s="28">
        <v>494599.9249</v>
      </c>
      <c r="D6" s="28">
        <v>538588.52192</v>
      </c>
      <c r="E6" s="28">
        <v>407229.05736000004</v>
      </c>
      <c r="F6" s="28">
        <v>479735</v>
      </c>
    </row>
    <row r="7" spans="1:6" s="24" customFormat="1" ht="12.75" customHeight="1">
      <c r="A7" s="27" t="s">
        <v>25</v>
      </c>
      <c r="B7" s="28">
        <v>215586.77965</v>
      </c>
      <c r="C7" s="28">
        <v>123819.85209999999</v>
      </c>
      <c r="D7" s="28">
        <v>75241.55816</v>
      </c>
      <c r="E7" s="28">
        <v>110361.83065</v>
      </c>
      <c r="F7" s="28">
        <v>102274</v>
      </c>
    </row>
    <row r="8" spans="1:6" s="24" customFormat="1" ht="12.75" customHeight="1">
      <c r="A8" s="27" t="s">
        <v>26</v>
      </c>
      <c r="B8" s="28">
        <v>135814.02575</v>
      </c>
      <c r="C8" s="28">
        <v>140303.69887</v>
      </c>
      <c r="D8" s="28">
        <v>104205.70105</v>
      </c>
      <c r="E8" s="28">
        <v>101306.19745</v>
      </c>
      <c r="F8" s="28">
        <v>102624</v>
      </c>
    </row>
    <row r="9" spans="1:6" s="24" customFormat="1" ht="15.75" customHeight="1">
      <c r="A9" s="25" t="s">
        <v>27</v>
      </c>
      <c r="B9" s="26">
        <f>SUM(B10:B14)</f>
        <v>3074834.7147500003</v>
      </c>
      <c r="C9" s="26">
        <f>SUM(C10:C14)</f>
        <v>2972399.41195</v>
      </c>
      <c r="D9" s="26">
        <f>SUM(D10:D14)</f>
        <v>3074196.60954</v>
      </c>
      <c r="E9" s="26">
        <f>SUM(E10:E14)</f>
        <v>2867870.9900499997</v>
      </c>
      <c r="F9" s="26">
        <f>SUM(F10:F14)</f>
        <v>3069151</v>
      </c>
    </row>
    <row r="10" spans="1:6" s="24" customFormat="1" ht="12.75" customHeight="1">
      <c r="A10" s="29" t="s">
        <v>28</v>
      </c>
      <c r="B10" s="28">
        <v>1995232.07675</v>
      </c>
      <c r="C10" s="28">
        <v>1919458.68674</v>
      </c>
      <c r="D10" s="28">
        <v>1947346.12688</v>
      </c>
      <c r="E10" s="28">
        <v>1675688.3446199999</v>
      </c>
      <c r="F10" s="28">
        <v>1907394</v>
      </c>
    </row>
    <row r="11" spans="1:6" s="24" customFormat="1" ht="12.75" customHeight="1">
      <c r="A11" s="27" t="s">
        <v>29</v>
      </c>
      <c r="B11" s="28">
        <v>216402.12626</v>
      </c>
      <c r="C11" s="28">
        <v>214330.0907</v>
      </c>
      <c r="D11" s="28">
        <v>219102.99343</v>
      </c>
      <c r="E11" s="28">
        <v>186366.25474</v>
      </c>
      <c r="F11" s="28">
        <v>176486</v>
      </c>
    </row>
    <row r="12" spans="1:6" s="24" customFormat="1" ht="12.75" customHeight="1">
      <c r="A12" s="27" t="s">
        <v>30</v>
      </c>
      <c r="B12" s="28">
        <v>166615.48131</v>
      </c>
      <c r="C12" s="28">
        <v>192386.3909</v>
      </c>
      <c r="D12" s="28">
        <v>240947.66261000003</v>
      </c>
      <c r="E12" s="28">
        <v>228812.13941</v>
      </c>
      <c r="F12" s="28">
        <v>235010</v>
      </c>
    </row>
    <row r="13" spans="1:6" s="24" customFormat="1" ht="12.75" customHeight="1">
      <c r="A13" s="27" t="s">
        <v>31</v>
      </c>
      <c r="B13" s="28">
        <v>337463.93182999996</v>
      </c>
      <c r="C13" s="28">
        <v>331154.28929000004</v>
      </c>
      <c r="D13" s="28">
        <v>349715.25857</v>
      </c>
      <c r="E13" s="28">
        <v>345839.74518</v>
      </c>
      <c r="F13" s="28">
        <v>324313</v>
      </c>
    </row>
    <row r="14" spans="1:6" s="24" customFormat="1" ht="12.75" customHeight="1">
      <c r="A14" s="27" t="s">
        <v>32</v>
      </c>
      <c r="B14" s="28">
        <v>359121.0986000001</v>
      </c>
      <c r="C14" s="28">
        <v>315069.95431999996</v>
      </c>
      <c r="D14" s="28">
        <v>317084.56804999977</v>
      </c>
      <c r="E14" s="28">
        <v>431164.5060999999</v>
      </c>
      <c r="F14" s="28">
        <f>2882795+186356-F10-F11-F12-F13</f>
        <v>425948</v>
      </c>
    </row>
    <row r="15" spans="1:6" s="24" customFormat="1" ht="15.75" customHeight="1">
      <c r="A15" s="25" t="s">
        <v>33</v>
      </c>
      <c r="B15" s="26">
        <f>SUM(B16:B18)</f>
        <v>2405043.0129000004</v>
      </c>
      <c r="C15" s="26">
        <f>SUM(C16:C18)</f>
        <v>2461732.6266599996</v>
      </c>
      <c r="D15" s="26">
        <f>SUM(D16:D18)</f>
        <v>2485739.16588</v>
      </c>
      <c r="E15" s="26">
        <f>SUM(E16:E18)</f>
        <v>2515268.83945</v>
      </c>
      <c r="F15" s="26">
        <f>SUM(F16:F18)</f>
        <v>2607318</v>
      </c>
    </row>
    <row r="16" spans="1:6" s="24" customFormat="1" ht="12.75" customHeight="1">
      <c r="A16" s="27" t="s">
        <v>34</v>
      </c>
      <c r="B16" s="28">
        <v>1737513.07583</v>
      </c>
      <c r="C16" s="28">
        <v>1753328.9410299999</v>
      </c>
      <c r="D16" s="28">
        <v>1771157.61422</v>
      </c>
      <c r="E16" s="28">
        <v>1460117.22943</v>
      </c>
      <c r="F16" s="28">
        <v>1509598</v>
      </c>
    </row>
    <row r="17" spans="1:6" s="24" customFormat="1" ht="12.75" customHeight="1">
      <c r="A17" s="27" t="s">
        <v>35</v>
      </c>
      <c r="B17" s="28">
        <v>523277.47073</v>
      </c>
      <c r="C17" s="28">
        <v>523900.38769</v>
      </c>
      <c r="D17" s="28">
        <v>523735.40217</v>
      </c>
      <c r="E17" s="28">
        <v>838927.34829</v>
      </c>
      <c r="F17" s="28">
        <v>828708</v>
      </c>
    </row>
    <row r="18" spans="1:6" s="24" customFormat="1" ht="12.75" customHeight="1">
      <c r="A18" s="27" t="s">
        <v>36</v>
      </c>
      <c r="B18" s="28">
        <v>144252.46634000016</v>
      </c>
      <c r="C18" s="28">
        <v>184503.29793999987</v>
      </c>
      <c r="D18" s="28">
        <v>190846.1494900001</v>
      </c>
      <c r="E18" s="28">
        <v>216224.2617299998</v>
      </c>
      <c r="F18" s="28">
        <f>254260+8179+6573</f>
        <v>269012</v>
      </c>
    </row>
    <row r="19" spans="1:7" s="24" customFormat="1" ht="15.75" customHeight="1">
      <c r="A19" s="25" t="s">
        <v>37</v>
      </c>
      <c r="B19" s="26">
        <v>73096.66490999999</v>
      </c>
      <c r="C19" s="26">
        <v>65834.47682</v>
      </c>
      <c r="D19" s="26">
        <v>47166.73102000001</v>
      </c>
      <c r="E19" s="26">
        <v>49800.69271</v>
      </c>
      <c r="F19" s="26">
        <v>61163</v>
      </c>
      <c r="G19" s="30"/>
    </row>
    <row r="20" spans="1:6" s="24" customFormat="1" ht="15.75" customHeight="1">
      <c r="A20" s="25" t="s">
        <v>38</v>
      </c>
      <c r="B20" s="26">
        <v>5527.99482</v>
      </c>
      <c r="C20" s="26">
        <v>3855.81569</v>
      </c>
      <c r="D20" s="26">
        <v>3704.7215</v>
      </c>
      <c r="E20" s="26">
        <v>6219.2573600000005</v>
      </c>
      <c r="F20" s="26">
        <v>4451</v>
      </c>
    </row>
    <row r="21" spans="1:6" s="24" customFormat="1" ht="15.75" customHeight="1">
      <c r="A21" s="25" t="s">
        <v>39</v>
      </c>
      <c r="B21" s="26">
        <v>37560.61349</v>
      </c>
      <c r="C21" s="26">
        <v>33003.53734</v>
      </c>
      <c r="D21" s="26">
        <v>37686.450229999995</v>
      </c>
      <c r="E21" s="26">
        <v>35646.69703</v>
      </c>
      <c r="F21" s="26">
        <v>28712</v>
      </c>
    </row>
    <row r="22" spans="1:6" s="24" customFormat="1" ht="12.75" customHeight="1">
      <c r="A22" s="25" t="s">
        <v>40</v>
      </c>
      <c r="B22" s="26">
        <v>49170.49344</v>
      </c>
      <c r="C22" s="26">
        <v>34651.02463</v>
      </c>
      <c r="D22" s="26">
        <v>34784.88775</v>
      </c>
      <c r="E22" s="26">
        <v>38102.953030000004</v>
      </c>
      <c r="F22" s="26">
        <f>37068+855</f>
        <v>37923</v>
      </c>
    </row>
    <row r="23" spans="1:6" s="24" customFormat="1" ht="12.75" customHeight="1">
      <c r="A23" s="25" t="s">
        <v>41</v>
      </c>
      <c r="B23" s="26">
        <v>88225.41998</v>
      </c>
      <c r="C23" s="26">
        <v>98471.60837</v>
      </c>
      <c r="D23" s="26">
        <v>108869.79138</v>
      </c>
      <c r="E23" s="26">
        <v>110533.36395999999</v>
      </c>
      <c r="F23" s="26">
        <v>116239</v>
      </c>
    </row>
    <row r="24" spans="1:6" s="24" customFormat="1" ht="15.75" customHeight="1">
      <c r="A24" s="25" t="s">
        <v>42</v>
      </c>
      <c r="B24" s="26">
        <f>SUM(B25:B28)</f>
        <v>3021770.28152</v>
      </c>
      <c r="C24" s="26">
        <f>SUM(C25:C28)</f>
        <v>3123655.20854</v>
      </c>
      <c r="D24" s="26">
        <f>SUM(D25:D28)</f>
        <v>2780270.7970200004</v>
      </c>
      <c r="E24" s="26">
        <f>SUM(E25:E28)</f>
        <v>2657510.7904400006</v>
      </c>
      <c r="F24" s="26">
        <f>SUM(F25:F28)</f>
        <v>2764985</v>
      </c>
    </row>
    <row r="25" spans="1:6" s="24" customFormat="1" ht="12.75" customHeight="1">
      <c r="A25" s="27" t="s">
        <v>43</v>
      </c>
      <c r="B25" s="28">
        <v>0</v>
      </c>
      <c r="C25" s="28">
        <v>1843.02851</v>
      </c>
      <c r="D25" s="28">
        <v>563.38975</v>
      </c>
      <c r="E25" s="28">
        <v>418.98735999999997</v>
      </c>
      <c r="F25" s="28">
        <v>823</v>
      </c>
    </row>
    <row r="26" spans="1:7" s="24" customFormat="1" ht="12.75" customHeight="1">
      <c r="A26" s="27" t="s">
        <v>44</v>
      </c>
      <c r="B26" s="28">
        <v>2759677.25565</v>
      </c>
      <c r="C26" s="28">
        <v>2905498.81373</v>
      </c>
      <c r="D26" s="28">
        <v>2574839.5965500004</v>
      </c>
      <c r="E26" s="28">
        <v>2481947.0383900004</v>
      </c>
      <c r="F26" s="28">
        <f>2351427+173109+364</f>
        <v>2524900</v>
      </c>
      <c r="G26" s="30"/>
    </row>
    <row r="27" spans="1:6" s="24" customFormat="1" ht="12.75" customHeight="1">
      <c r="A27" s="27" t="s">
        <v>45</v>
      </c>
      <c r="B27" s="28">
        <v>6624.30449</v>
      </c>
      <c r="C27" s="28">
        <v>5326.7977599999995</v>
      </c>
      <c r="D27" s="28">
        <v>3633.27101</v>
      </c>
      <c r="E27" s="28">
        <v>2357.4929700000002</v>
      </c>
      <c r="F27" s="28">
        <f>7+22+4713</f>
        <v>4742</v>
      </c>
    </row>
    <row r="28" spans="1:6" s="24" customFormat="1" ht="12.75" customHeight="1">
      <c r="A28" s="27" t="s">
        <v>46</v>
      </c>
      <c r="B28" s="28">
        <v>255468.72138</v>
      </c>
      <c r="C28" s="28">
        <v>210986.56854</v>
      </c>
      <c r="D28" s="28">
        <v>201234.53971</v>
      </c>
      <c r="E28" s="28">
        <v>172787.27172</v>
      </c>
      <c r="F28" s="28">
        <f>46339+60552+127629</f>
        <v>234520</v>
      </c>
    </row>
    <row r="29" spans="1:6" s="24" customFormat="1" ht="15.75" customHeight="1">
      <c r="A29" s="25" t="s">
        <v>47</v>
      </c>
      <c r="B29" s="26">
        <v>759506.80739</v>
      </c>
      <c r="C29" s="26">
        <v>527024.00769</v>
      </c>
      <c r="D29" s="26">
        <v>460412.90779</v>
      </c>
      <c r="E29" s="26">
        <v>340292.98604000005</v>
      </c>
      <c r="F29" s="26">
        <v>284572</v>
      </c>
    </row>
    <row r="30" spans="1:6" s="24" customFormat="1" ht="12.75" customHeight="1">
      <c r="A30" s="25" t="s">
        <v>48</v>
      </c>
      <c r="B30" s="26">
        <v>332408.88442</v>
      </c>
      <c r="C30" s="26">
        <v>166698.19856</v>
      </c>
      <c r="D30" s="26">
        <v>101939.38775</v>
      </c>
      <c r="E30" s="26">
        <v>977442.29275</v>
      </c>
      <c r="F30" s="26">
        <v>2237359</v>
      </c>
    </row>
    <row r="31" spans="1:6" s="24" customFormat="1" ht="12.75" customHeight="1">
      <c r="A31" s="31" t="s">
        <v>49</v>
      </c>
      <c r="B31" s="26">
        <v>47185.151359999996</v>
      </c>
      <c r="C31" s="26">
        <v>894889.97667</v>
      </c>
      <c r="D31" s="26">
        <v>23339.23906</v>
      </c>
      <c r="E31" s="26">
        <v>32967.626690000005</v>
      </c>
      <c r="F31" s="26">
        <v>7456</v>
      </c>
    </row>
    <row r="32" spans="1:6" s="24" customFormat="1" ht="12.75" customHeight="1">
      <c r="A32" s="25" t="s">
        <v>50</v>
      </c>
      <c r="B32" s="26">
        <v>4056874.07721</v>
      </c>
      <c r="C32" s="26">
        <v>1893717.4451</v>
      </c>
      <c r="D32" s="26">
        <v>1031602.101</v>
      </c>
      <c r="E32" s="26">
        <v>986056.84232</v>
      </c>
      <c r="F32" s="26">
        <v>3125006</v>
      </c>
    </row>
    <row r="33" spans="1:6" s="24" customFormat="1" ht="12.75" customHeight="1">
      <c r="A33" s="25" t="s">
        <v>51</v>
      </c>
      <c r="B33" s="26">
        <v>31945.40337</v>
      </c>
      <c r="C33" s="26">
        <v>94718.96082</v>
      </c>
      <c r="D33" s="26">
        <v>23634.45046</v>
      </c>
      <c r="E33" s="26">
        <v>14526.123529999999</v>
      </c>
      <c r="F33" s="26">
        <v>49712</v>
      </c>
    </row>
    <row r="34" spans="1:6" s="34" customFormat="1" ht="12.75" customHeight="1">
      <c r="A34" s="32"/>
      <c r="B34" s="33"/>
      <c r="C34" s="33"/>
      <c r="D34" s="33"/>
      <c r="E34" s="33"/>
      <c r="F34" s="33"/>
    </row>
    <row r="35" spans="1:6" s="24" customFormat="1" ht="12.75" customHeight="1">
      <c r="A35" s="25" t="s">
        <v>52</v>
      </c>
      <c r="B35" s="26">
        <v>0</v>
      </c>
      <c r="C35" s="26">
        <v>862500</v>
      </c>
      <c r="D35" s="26">
        <v>954790</v>
      </c>
      <c r="E35" s="26">
        <v>0</v>
      </c>
      <c r="F35" s="26">
        <v>373000</v>
      </c>
    </row>
    <row r="36" spans="1:6" s="24" customFormat="1" ht="18.75" customHeight="1">
      <c r="A36" s="35" t="s">
        <v>53</v>
      </c>
      <c r="B36" s="36">
        <f>SUM(B4,B9,B15,B19:B24,B29:B33,B35)</f>
        <v>19776024.13737</v>
      </c>
      <c r="C36" s="36">
        <f>SUM(C4,C9,C15,C19:C24,C29:C33,C35)</f>
        <v>18791841.81084</v>
      </c>
      <c r="D36" s="36">
        <f>SUM(D4,D9,D15,D19:D24,D29:D33,D35)</f>
        <v>16541963.996659998</v>
      </c>
      <c r="E36" s="36">
        <f>SUM(E4,E9,E15,E19:E24,E29:E33,E35)</f>
        <v>15379744.901880002</v>
      </c>
      <c r="F36" s="36">
        <f>SUM(F4,F9,F15,F19:F24,F29:F33,F35)</f>
        <v>19725502</v>
      </c>
    </row>
    <row r="37" spans="1:6" ht="12.75" customHeight="1">
      <c r="A37" s="16"/>
      <c r="B37" s="37"/>
      <c r="C37" s="37"/>
      <c r="D37" s="37"/>
      <c r="E37" s="37"/>
      <c r="F37" s="124"/>
    </row>
    <row r="38" ht="20.25" customHeight="1">
      <c r="A38" s="18" t="s">
        <v>20</v>
      </c>
    </row>
    <row r="39" ht="20.25" customHeight="1"/>
  </sheetData>
  <sheetProtection selectLockedCells="1" selectUnlockedCells="1"/>
  <printOptions horizontalCentered="1" verticalCentered="1"/>
  <pageMargins left="0.39375" right="0.3541666666666667" top="0.9840277777777777" bottom="0.9840277777777777" header="0.5118055555555555" footer="0.5118055555555555"/>
  <pageSetup fitToHeight="1" fitToWidth="1" horizontalDpi="300" verticalDpi="300" orientation="portrait" paperSize="9" scale="99" r:id="rId1"/>
  <ignoredErrors>
    <ignoredError sqref="B15:E15 B24:E24 B36:E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75" zoomScalePageLayoutView="0" workbookViewId="0" topLeftCell="A1">
      <selection activeCell="G18" sqref="G18"/>
    </sheetView>
  </sheetViews>
  <sheetFormatPr defaultColWidth="9.00390625" defaultRowHeight="15.75"/>
  <cols>
    <col min="1" max="1" width="34.25390625" style="18" customWidth="1"/>
    <col min="2" max="2" width="10.25390625" style="18" customWidth="1"/>
    <col min="3" max="5" width="10.125" style="18" customWidth="1"/>
    <col min="6" max="6" width="9.25390625" style="18" customWidth="1"/>
    <col min="7" max="7" width="14.375" style="18" customWidth="1"/>
    <col min="8" max="8" width="27.625" style="18" customWidth="1"/>
    <col min="9" max="9" width="11.125" style="18" customWidth="1"/>
    <col min="10" max="10" width="13.50390625" style="18" customWidth="1"/>
    <col min="11" max="16384" width="9.00390625" style="18" customWidth="1"/>
  </cols>
  <sheetData>
    <row r="1" s="39" customFormat="1" ht="34.5" customHeight="1">
      <c r="A1" s="38" t="s">
        <v>54</v>
      </c>
    </row>
    <row r="2" spans="1:6" s="24" customFormat="1" ht="30.75" customHeight="1">
      <c r="A2" s="5"/>
      <c r="B2" s="6">
        <v>2009</v>
      </c>
      <c r="C2" s="6">
        <v>2010</v>
      </c>
      <c r="D2" s="6">
        <v>2011</v>
      </c>
      <c r="E2" s="6">
        <v>2012</v>
      </c>
      <c r="F2" s="6">
        <v>2013</v>
      </c>
    </row>
    <row r="3" spans="1:9" ht="24.75" customHeight="1">
      <c r="A3" s="40" t="s">
        <v>55</v>
      </c>
      <c r="B3" s="9">
        <f>SUM(B4,B7:B13)</f>
        <v>15517577.05903</v>
      </c>
      <c r="C3" s="9">
        <f>SUM(C4,C7:C13)</f>
        <v>14893462.20113</v>
      </c>
      <c r="D3" s="9">
        <f>SUM(D4,D7:D13)</f>
        <v>15584360.272580002</v>
      </c>
      <c r="E3" s="9">
        <f>SUM(E4,E7:E13)</f>
        <v>15446531.847450003</v>
      </c>
      <c r="F3" s="9">
        <f>SUM(F4,F7:F13)</f>
        <v>16419125</v>
      </c>
      <c r="H3" s="41"/>
      <c r="I3" s="41"/>
    </row>
    <row r="4" spans="1:9" ht="12.75">
      <c r="A4" s="40" t="s">
        <v>56</v>
      </c>
      <c r="B4" s="42">
        <f>SUM(B5:B6)</f>
        <v>1698332.1922199999</v>
      </c>
      <c r="C4" s="42">
        <f>SUM(C5:C6)</f>
        <v>1677495.03945</v>
      </c>
      <c r="D4" s="42">
        <f>SUM(D5:D6)</f>
        <v>1724166.47768</v>
      </c>
      <c r="E4" s="42">
        <f>SUM(E5:E6)</f>
        <v>1638764.61421</v>
      </c>
      <c r="F4" s="42">
        <f>SUM(F5:F6)</f>
        <v>1597372</v>
      </c>
      <c r="G4" s="43"/>
      <c r="H4" s="41"/>
      <c r="I4" s="41"/>
    </row>
    <row r="5" spans="1:10" s="48" customFormat="1" ht="12.75">
      <c r="A5" s="44" t="s">
        <v>57</v>
      </c>
      <c r="B5" s="45">
        <v>1085331.3180999998</v>
      </c>
      <c r="C5" s="45">
        <v>1028880.6813800001</v>
      </c>
      <c r="D5" s="45">
        <v>1084387.8990000002</v>
      </c>
      <c r="E5" s="45">
        <v>982614.1777900001</v>
      </c>
      <c r="F5" s="45">
        <f>1597372-F6</f>
        <v>955583</v>
      </c>
      <c r="G5" s="46"/>
      <c r="H5" s="41"/>
      <c r="I5" s="47"/>
      <c r="J5" s="18"/>
    </row>
    <row r="6" spans="1:10" s="48" customFormat="1" ht="12.75">
      <c r="A6" s="44" t="s">
        <v>58</v>
      </c>
      <c r="B6" s="45">
        <v>613000.87412</v>
      </c>
      <c r="C6" s="45">
        <v>648614.35807</v>
      </c>
      <c r="D6" s="45">
        <v>639778.5786799999</v>
      </c>
      <c r="E6" s="45">
        <v>656150.4364199999</v>
      </c>
      <c r="F6" s="45">
        <v>641789</v>
      </c>
      <c r="G6" s="46"/>
      <c r="H6" s="41"/>
      <c r="I6" s="47"/>
      <c r="J6" s="18"/>
    </row>
    <row r="7" spans="1:9" ht="12.75">
      <c r="A7" s="40" t="s">
        <v>59</v>
      </c>
      <c r="B7" s="42">
        <v>1072299.55596</v>
      </c>
      <c r="C7" s="42">
        <v>1059626.3734199998</v>
      </c>
      <c r="D7" s="42">
        <v>971429.30409</v>
      </c>
      <c r="E7" s="42">
        <v>847421.47736</v>
      </c>
      <c r="F7" s="42">
        <v>855878</v>
      </c>
      <c r="G7" s="43"/>
      <c r="H7" s="41"/>
      <c r="I7" s="41"/>
    </row>
    <row r="8" spans="1:10" ht="12.75">
      <c r="A8" s="40" t="s">
        <v>60</v>
      </c>
      <c r="B8" s="42">
        <v>10257362.07562</v>
      </c>
      <c r="C8" s="42">
        <v>10133138.11803</v>
      </c>
      <c r="D8" s="42">
        <v>10712487.04512</v>
      </c>
      <c r="E8" s="42">
        <v>10187073.811940001</v>
      </c>
      <c r="F8" s="42">
        <v>9630567</v>
      </c>
      <c r="G8" s="43"/>
      <c r="H8" s="41"/>
      <c r="I8" s="41"/>
      <c r="J8" s="43"/>
    </row>
    <row r="9" spans="1:9" ht="12.75">
      <c r="A9" s="40" t="s">
        <v>61</v>
      </c>
      <c r="B9" s="42">
        <v>288019.74678</v>
      </c>
      <c r="C9" s="42">
        <v>429170.73017</v>
      </c>
      <c r="D9" s="42">
        <v>270791.74927</v>
      </c>
      <c r="E9" s="42">
        <v>208820.44879</v>
      </c>
      <c r="F9" s="42">
        <v>167792</v>
      </c>
      <c r="G9" s="43"/>
      <c r="H9" s="41"/>
      <c r="I9" s="41"/>
    </row>
    <row r="10" spans="1:9" ht="12.75">
      <c r="A10" s="40" t="s">
        <v>62</v>
      </c>
      <c r="B10" s="42">
        <v>169528.83425</v>
      </c>
      <c r="C10" s="42">
        <v>123729.11402</v>
      </c>
      <c r="D10" s="42">
        <v>156608.30253000002</v>
      </c>
      <c r="E10" s="42">
        <v>61174.61614</v>
      </c>
      <c r="F10" s="42">
        <v>107217</v>
      </c>
      <c r="H10" s="41"/>
      <c r="I10" s="41"/>
    </row>
    <row r="11" spans="1:9" ht="12.75">
      <c r="A11" s="40" t="s">
        <v>63</v>
      </c>
      <c r="B11" s="42">
        <v>299632.15846</v>
      </c>
      <c r="C11" s="42">
        <v>256894.76121</v>
      </c>
      <c r="D11" s="42">
        <v>267199.88588</v>
      </c>
      <c r="E11" s="42">
        <v>304536.5634</v>
      </c>
      <c r="F11" s="42">
        <v>314450</v>
      </c>
      <c r="G11" s="43"/>
      <c r="H11" s="41"/>
      <c r="I11" s="41"/>
    </row>
    <row r="12" spans="1:11" ht="12.75">
      <c r="A12" s="40" t="s">
        <v>64</v>
      </c>
      <c r="B12" s="42">
        <v>66821</v>
      </c>
      <c r="C12" s="42">
        <v>66821</v>
      </c>
      <c r="D12" s="42">
        <v>91173</v>
      </c>
      <c r="E12" s="42">
        <v>53302</v>
      </c>
      <c r="F12" s="42">
        <v>53302</v>
      </c>
      <c r="G12" s="43"/>
      <c r="H12" s="41"/>
      <c r="I12" s="41"/>
      <c r="K12" s="49"/>
    </row>
    <row r="13" spans="1:11" ht="12.75">
      <c r="A13" s="40" t="s">
        <v>65</v>
      </c>
      <c r="B13" s="42">
        <v>1665581.49574</v>
      </c>
      <c r="C13" s="42">
        <v>1146587.0648299998</v>
      </c>
      <c r="D13" s="42">
        <v>1390504.50801</v>
      </c>
      <c r="E13" s="42">
        <v>2145438.31561</v>
      </c>
      <c r="F13" s="42">
        <f>16419125-F4-F7-F8-F9-F10-F11-F12</f>
        <v>3692547</v>
      </c>
      <c r="G13" s="43"/>
      <c r="H13" s="41"/>
      <c r="I13" s="43"/>
      <c r="J13" s="43"/>
      <c r="K13" s="43"/>
    </row>
    <row r="14" spans="1:9" ht="24.75" customHeight="1">
      <c r="A14" s="40" t="s">
        <v>66</v>
      </c>
      <c r="B14" s="42">
        <f>SUM(B15:B19)</f>
        <v>2891871.7689900002</v>
      </c>
      <c r="C14" s="42">
        <f>SUM(C15:C19)</f>
        <v>3530845.5581599995</v>
      </c>
      <c r="D14" s="42">
        <f>SUM(D15:D19)</f>
        <v>3780427.3433600003</v>
      </c>
      <c r="E14" s="42">
        <f>SUM(E15:E19)</f>
        <v>2878254.36291</v>
      </c>
      <c r="F14" s="42">
        <f>SUM(F15:F19)</f>
        <v>1782742</v>
      </c>
      <c r="H14" s="41"/>
      <c r="I14" s="41"/>
    </row>
    <row r="15" spans="1:9" ht="12.75">
      <c r="A15" s="40" t="s">
        <v>67</v>
      </c>
      <c r="B15" s="42">
        <v>920402.24947</v>
      </c>
      <c r="C15" s="42">
        <v>1209188.6926099998</v>
      </c>
      <c r="D15" s="42">
        <v>1284204.03675</v>
      </c>
      <c r="E15" s="42">
        <v>972347.48324</v>
      </c>
      <c r="F15" s="42">
        <v>602230</v>
      </c>
      <c r="G15" s="43"/>
      <c r="H15" s="41"/>
      <c r="I15" s="41"/>
    </row>
    <row r="16" spans="1:9" ht="12.75">
      <c r="A16" s="40" t="s">
        <v>68</v>
      </c>
      <c r="B16" s="42">
        <v>667185.12757</v>
      </c>
      <c r="C16" s="42">
        <v>767456.13776</v>
      </c>
      <c r="D16" s="42">
        <v>686946.8459</v>
      </c>
      <c r="E16" s="42">
        <v>526336.13795</v>
      </c>
      <c r="F16" s="42">
        <v>476871</v>
      </c>
      <c r="G16" s="43"/>
      <c r="H16" s="41"/>
      <c r="I16" s="41"/>
    </row>
    <row r="17" spans="1:9" ht="12.75">
      <c r="A17" s="40" t="s">
        <v>69</v>
      </c>
      <c r="B17" s="42">
        <v>468909.32257</v>
      </c>
      <c r="C17" s="42">
        <v>521877.1327</v>
      </c>
      <c r="D17" s="42">
        <v>602084.6494700001</v>
      </c>
      <c r="E17" s="42">
        <v>392788.27613</v>
      </c>
      <c r="F17" s="42">
        <v>278882</v>
      </c>
      <c r="G17" s="43"/>
      <c r="H17" s="41"/>
      <c r="I17" s="41"/>
    </row>
    <row r="18" spans="1:9" ht="12.75">
      <c r="A18" s="40" t="s">
        <v>70</v>
      </c>
      <c r="B18" s="42">
        <v>28063.79681</v>
      </c>
      <c r="C18" s="42">
        <v>150831.64578</v>
      </c>
      <c r="D18" s="42">
        <v>201528.07564</v>
      </c>
      <c r="E18" s="42">
        <v>58423.48615</v>
      </c>
      <c r="F18" s="42">
        <v>18603</v>
      </c>
      <c r="G18" s="43"/>
      <c r="H18" s="41"/>
      <c r="I18" s="41"/>
    </row>
    <row r="19" spans="1:10" ht="12.75">
      <c r="A19" s="40" t="s">
        <v>71</v>
      </c>
      <c r="B19" s="42">
        <v>807311.27257</v>
      </c>
      <c r="C19" s="42">
        <v>881491.94931</v>
      </c>
      <c r="D19" s="42">
        <v>1005663.7356</v>
      </c>
      <c r="E19" s="42">
        <v>928358.97944</v>
      </c>
      <c r="F19" s="42">
        <f>283490+122666</f>
        <v>406156</v>
      </c>
      <c r="G19" s="49"/>
      <c r="H19" s="41"/>
      <c r="I19" s="41"/>
      <c r="J19" s="43"/>
    </row>
    <row r="20" spans="1:8" ht="24.75" customHeight="1">
      <c r="A20" s="40" t="s">
        <v>72</v>
      </c>
      <c r="B20" s="42">
        <v>210581.01487</v>
      </c>
      <c r="C20" s="42">
        <v>834960.39293</v>
      </c>
      <c r="D20" s="42">
        <v>193304.87652000002</v>
      </c>
      <c r="E20" s="42">
        <v>211236.98218000002</v>
      </c>
      <c r="F20" s="42">
        <v>247361</v>
      </c>
      <c r="G20" s="41"/>
      <c r="H20" s="41"/>
    </row>
    <row r="21" spans="1:7" ht="12.75">
      <c r="A21" s="50" t="s">
        <v>19</v>
      </c>
      <c r="B21" s="9">
        <f>SUM(B3,B14,B20)</f>
        <v>18620029.842889998</v>
      </c>
      <c r="C21" s="9">
        <f>SUM(C3,C14,C20)</f>
        <v>19259268.152220003</v>
      </c>
      <c r="D21" s="9">
        <f>SUM(D3,D14,D20)</f>
        <v>19558092.49246</v>
      </c>
      <c r="E21" s="9">
        <f>SUM(E3,E14,E20)</f>
        <v>18536023.19254</v>
      </c>
      <c r="F21" s="9">
        <f>SUM(F3,F14,F20)</f>
        <v>18449228</v>
      </c>
      <c r="G21" s="41"/>
    </row>
    <row r="22" spans="1:7" ht="12.75">
      <c r="A22" s="51"/>
      <c r="B22" s="52"/>
      <c r="C22" s="52"/>
      <c r="D22" s="52"/>
      <c r="E22" s="52"/>
      <c r="F22" s="52"/>
      <c r="G22" s="41"/>
    </row>
    <row r="23" ht="13.5" customHeight="1">
      <c r="A23" s="18" t="s">
        <v>20</v>
      </c>
    </row>
    <row r="25" spans="3:5" ht="12.75">
      <c r="C25" s="53"/>
      <c r="D25" s="53"/>
      <c r="E25" s="53"/>
    </row>
    <row r="29" spans="2:5" ht="12.75">
      <c r="B29" s="49"/>
      <c r="C29" s="49"/>
      <c r="D29" s="49"/>
      <c r="E29" s="49"/>
    </row>
    <row r="32" spans="2:5" ht="12.75">
      <c r="B32" s="26"/>
      <c r="C32" s="26"/>
      <c r="D32" s="26"/>
      <c r="E32" s="26"/>
    </row>
    <row r="33" spans="2:5" ht="12.75">
      <c r="B33" s="49"/>
      <c r="C33" s="49"/>
      <c r="D33" s="49"/>
      <c r="E33" s="49"/>
    </row>
  </sheetData>
  <sheetProtection selectLockedCells="1" selectUnlockedCells="1"/>
  <printOptions horizontalCentered="1" verticalCentered="1"/>
  <pageMargins left="0.39375" right="0.3541666666666667" top="0.9840277777777777" bottom="0.9840277777777777" header="0.5118055555555555" footer="0.5118055555555555"/>
  <pageSetup horizontalDpi="300" verticalDpi="300" orientation="portrait" paperSize="9" r:id="rId1"/>
  <ignoredErrors>
    <ignoredError sqref="B3:E4 B14:E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zoomScaleSheetLayoutView="75" zoomScalePageLayoutView="0" workbookViewId="0" topLeftCell="A1">
      <selection activeCell="A25" sqref="A25"/>
    </sheetView>
  </sheetViews>
  <sheetFormatPr defaultColWidth="9.00390625" defaultRowHeight="15.75"/>
  <cols>
    <col min="1" max="1" width="24.75390625" style="54" customWidth="1"/>
    <col min="2" max="2" width="0" style="54" hidden="1" customWidth="1"/>
    <col min="3" max="7" width="10.00390625" style="54" customWidth="1"/>
    <col min="8" max="16384" width="9.00390625" style="54" customWidth="1"/>
  </cols>
  <sheetData>
    <row r="1" spans="1:256" ht="21" customHeight="1">
      <c r="A1" s="2" t="s">
        <v>73</v>
      </c>
      <c r="B1" s="55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 customHeight="1">
      <c r="A2" s="56" t="s">
        <v>74</v>
      </c>
      <c r="B2" s="5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7" s="59" customFormat="1" ht="30.75" customHeight="1">
      <c r="A3" s="57"/>
      <c r="B3" s="57"/>
      <c r="C3" s="58">
        <v>2009</v>
      </c>
      <c r="D3" s="58">
        <v>2010</v>
      </c>
      <c r="E3" s="58">
        <v>2011</v>
      </c>
      <c r="F3" s="58">
        <v>2012</v>
      </c>
      <c r="G3" s="58">
        <v>2013</v>
      </c>
    </row>
    <row r="4" spans="1:9" s="63" customFormat="1" ht="24.75" customHeight="1">
      <c r="A4" s="60" t="s">
        <v>2</v>
      </c>
      <c r="B4" s="61"/>
      <c r="C4" s="36">
        <v>16166464</v>
      </c>
      <c r="D4" s="36">
        <v>15046015.428309998</v>
      </c>
      <c r="E4" s="36">
        <v>14333871.61585</v>
      </c>
      <c r="F4" s="36">
        <v>14196581.09042</v>
      </c>
      <c r="G4" s="36">
        <f>G5+G6</f>
        <v>16660305</v>
      </c>
      <c r="H4" s="62"/>
      <c r="I4" s="132"/>
    </row>
    <row r="5" spans="1:9" s="63" customFormat="1" ht="12.75">
      <c r="A5" s="60" t="s">
        <v>75</v>
      </c>
      <c r="B5" s="61"/>
      <c r="C5" s="36">
        <v>11397568</v>
      </c>
      <c r="D5" s="36">
        <v>10992821.55067</v>
      </c>
      <c r="E5" s="36">
        <v>11072484.43216</v>
      </c>
      <c r="F5" s="36">
        <v>10031674.862380002</v>
      </c>
      <c r="G5" s="36">
        <f>46837+4958455+66699+2882795+74+186355+444221+2059251+1</f>
        <v>10644688</v>
      </c>
      <c r="H5" s="62"/>
      <c r="I5" s="132"/>
    </row>
    <row r="6" spans="1:9" s="59" customFormat="1" ht="12.75">
      <c r="A6" s="60" t="s">
        <v>76</v>
      </c>
      <c r="C6" s="36">
        <v>4768896</v>
      </c>
      <c r="D6" s="36">
        <v>4053193.87764</v>
      </c>
      <c r="E6" s="36">
        <v>3261387.1836900003</v>
      </c>
      <c r="F6" s="36">
        <v>4164906.2280399986</v>
      </c>
      <c r="G6" s="36">
        <f>1562287+15098018-G5</f>
        <v>6015617</v>
      </c>
      <c r="H6" s="62"/>
      <c r="I6" s="132"/>
    </row>
    <row r="7" spans="1:9" s="63" customFormat="1" ht="25.5">
      <c r="A7" s="60" t="s">
        <v>8</v>
      </c>
      <c r="B7" s="61"/>
      <c r="C7" s="36">
        <v>1180070</v>
      </c>
      <c r="D7" s="36">
        <v>2883326.38259</v>
      </c>
      <c r="E7" s="36">
        <v>905144.2533399999</v>
      </c>
      <c r="F7" s="36">
        <v>1673020.3551500002</v>
      </c>
      <c r="G7" s="36">
        <f>1365938+416271</f>
        <v>1782209</v>
      </c>
      <c r="H7" s="62"/>
      <c r="I7" s="132"/>
    </row>
    <row r="8" spans="1:9" s="63" customFormat="1" ht="12.75">
      <c r="A8" s="60" t="s">
        <v>9</v>
      </c>
      <c r="B8" s="61" t="s">
        <v>77</v>
      </c>
      <c r="C8" s="36">
        <v>0</v>
      </c>
      <c r="D8" s="36">
        <v>862500</v>
      </c>
      <c r="E8" s="36">
        <v>817924</v>
      </c>
      <c r="F8" s="36">
        <v>296333.828</v>
      </c>
      <c r="G8" s="36">
        <v>0</v>
      </c>
      <c r="H8" s="62"/>
      <c r="I8" s="132"/>
    </row>
    <row r="9" spans="1:9" s="59" customFormat="1" ht="12.75" customHeight="1">
      <c r="A9" s="64" t="s">
        <v>10</v>
      </c>
      <c r="B9" s="61"/>
      <c r="C9" s="36">
        <f>SUM(C4,C7,C8)</f>
        <v>17346534</v>
      </c>
      <c r="D9" s="36">
        <f>SUM(D4,D7,D8)</f>
        <v>18791841.8109</v>
      </c>
      <c r="E9" s="36">
        <f>SUM(E4,E7,E8)</f>
        <v>16056939.86919</v>
      </c>
      <c r="F9" s="36">
        <f>SUM(F4,F7,F8)</f>
        <v>16165935.27357</v>
      </c>
      <c r="G9" s="36">
        <f>SUM(G4,G7,G8)</f>
        <v>18442514</v>
      </c>
      <c r="H9" s="62"/>
      <c r="I9" s="132"/>
    </row>
    <row r="10" spans="1:9" s="59" customFormat="1" ht="24.75" customHeight="1">
      <c r="A10" s="60" t="s">
        <v>11</v>
      </c>
      <c r="B10" s="65"/>
      <c r="C10" s="36">
        <v>15203825.18061</v>
      </c>
      <c r="D10" s="36">
        <v>14893462.20113</v>
      </c>
      <c r="E10" s="36">
        <v>13817575.991689999</v>
      </c>
      <c r="F10" s="36">
        <v>13982556.5579</v>
      </c>
      <c r="G10" s="36">
        <f>4357859+11996962</f>
        <v>16354821</v>
      </c>
      <c r="H10" s="62"/>
      <c r="I10" s="132"/>
    </row>
    <row r="11" spans="1:9" s="59" customFormat="1" ht="15" customHeight="1">
      <c r="A11" s="60" t="s">
        <v>17</v>
      </c>
      <c r="B11" s="65"/>
      <c r="C11" s="36">
        <v>2630829.26951</v>
      </c>
      <c r="D11" s="36">
        <v>3530845.5581599995</v>
      </c>
      <c r="E11" s="36">
        <v>2565577.73127</v>
      </c>
      <c r="F11" s="36">
        <v>2195427.2237799997</v>
      </c>
      <c r="G11" s="36">
        <f>963250+911573</f>
        <v>1874823</v>
      </c>
      <c r="H11" s="62"/>
      <c r="I11" s="132"/>
    </row>
    <row r="12" spans="1:9" s="59" customFormat="1" ht="12.75">
      <c r="A12" s="60" t="s">
        <v>18</v>
      </c>
      <c r="B12" s="65"/>
      <c r="C12" s="36">
        <v>212425.01282</v>
      </c>
      <c r="D12" s="36">
        <v>834960.39293</v>
      </c>
      <c r="E12" s="36">
        <v>1906252.25031</v>
      </c>
      <c r="F12" s="36">
        <v>211236.98218000002</v>
      </c>
      <c r="G12" s="36">
        <v>247361</v>
      </c>
      <c r="H12" s="62"/>
      <c r="I12" s="132"/>
    </row>
    <row r="13" spans="1:9" s="59" customFormat="1" ht="12.75" customHeight="1">
      <c r="A13" s="64" t="s">
        <v>19</v>
      </c>
      <c r="B13" s="61"/>
      <c r="C13" s="36">
        <f>SUM(C10:C12)</f>
        <v>18047079.46294</v>
      </c>
      <c r="D13" s="36">
        <f>SUM(D10:D12)</f>
        <v>19259268.152220003</v>
      </c>
      <c r="E13" s="36">
        <f>SUM(E10:E12)</f>
        <v>18289405.97327</v>
      </c>
      <c r="F13" s="36">
        <f>SUM(F10:F12)</f>
        <v>16389220.763859998</v>
      </c>
      <c r="G13" s="36">
        <f>SUM(G10:G12)</f>
        <v>18477005</v>
      </c>
      <c r="H13" s="62"/>
      <c r="I13" s="132"/>
    </row>
    <row r="14" spans="1:9" ht="10.5" customHeight="1">
      <c r="A14" s="66"/>
      <c r="B14" s="66"/>
      <c r="C14" s="67"/>
      <c r="D14" s="67"/>
      <c r="E14" s="67"/>
      <c r="F14" s="67"/>
      <c r="G14" s="67"/>
      <c r="I14" s="132"/>
    </row>
    <row r="15" spans="1:7" ht="13.5" customHeight="1">
      <c r="A15" s="68" t="s">
        <v>20</v>
      </c>
      <c r="B15" s="69"/>
      <c r="G15" s="70"/>
    </row>
    <row r="16" spans="1:2" ht="12.75">
      <c r="A16" s="68"/>
      <c r="B16" s="68"/>
    </row>
    <row r="17" spans="1:7" ht="12.75">
      <c r="A17" s="68"/>
      <c r="B17" s="68"/>
      <c r="G17" s="70"/>
    </row>
    <row r="18" spans="1:7" ht="12.75">
      <c r="A18" s="68"/>
      <c r="B18" s="68"/>
      <c r="G18" s="70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zoomScalePageLayoutView="0" workbookViewId="0" topLeftCell="A1">
      <selection activeCell="H6" sqref="H6:I31"/>
    </sheetView>
  </sheetViews>
  <sheetFormatPr defaultColWidth="9.00390625" defaultRowHeight="15.75"/>
  <cols>
    <col min="1" max="1" width="29.125" style="68" customWidth="1"/>
    <col min="2" max="3" width="10.50390625" style="68" customWidth="1"/>
    <col min="4" max="5" width="10.625" style="68" customWidth="1"/>
    <col min="6" max="6" width="10.50390625" style="68" customWidth="1"/>
    <col min="7" max="7" width="13.50390625" style="71" customWidth="1"/>
    <col min="8" max="16384" width="9.00390625" style="68" customWidth="1"/>
  </cols>
  <sheetData>
    <row r="1" spans="1:7" s="73" customFormat="1" ht="27" customHeight="1">
      <c r="A1" s="127" t="s">
        <v>78</v>
      </c>
      <c r="B1" s="127"/>
      <c r="C1" s="127"/>
      <c r="D1" s="127"/>
      <c r="E1" s="72"/>
      <c r="G1" s="74"/>
    </row>
    <row r="2" spans="1:7" s="73" customFormat="1" ht="12.75" customHeight="1">
      <c r="A2" s="128"/>
      <c r="B2" s="128"/>
      <c r="C2" s="72"/>
      <c r="D2" s="72"/>
      <c r="E2" s="72"/>
      <c r="G2" s="74"/>
    </row>
    <row r="3" spans="1:7" ht="12.75">
      <c r="A3" s="129"/>
      <c r="B3" s="126">
        <v>2009</v>
      </c>
      <c r="C3" s="126">
        <v>2010</v>
      </c>
      <c r="D3" s="126">
        <v>2011</v>
      </c>
      <c r="E3" s="126">
        <v>2012</v>
      </c>
      <c r="F3" s="126">
        <v>2013</v>
      </c>
      <c r="G3" s="68"/>
    </row>
    <row r="4" spans="1:7" ht="12.75">
      <c r="A4" s="129"/>
      <c r="B4" s="126"/>
      <c r="C4" s="126"/>
      <c r="D4" s="126"/>
      <c r="E4" s="126"/>
      <c r="F4" s="126"/>
      <c r="G4" s="68"/>
    </row>
    <row r="5" spans="1:7" ht="15.75">
      <c r="A5" s="75"/>
      <c r="B5" s="76"/>
      <c r="C5" s="76"/>
      <c r="D5" s="76"/>
      <c r="E5" s="76"/>
      <c r="F5" s="76"/>
      <c r="G5" s="68"/>
    </row>
    <row r="6" spans="1:8" ht="12.75">
      <c r="A6" s="18" t="s">
        <v>79</v>
      </c>
      <c r="B6" s="42">
        <v>3835478.97163</v>
      </c>
      <c r="C6" s="42">
        <v>4092451.7169</v>
      </c>
      <c r="D6" s="42">
        <v>3984483.36358</v>
      </c>
      <c r="E6" s="42">
        <v>3952130.7368699997</v>
      </c>
      <c r="F6" s="42">
        <v>3723406</v>
      </c>
      <c r="G6" s="22"/>
      <c r="H6" s="133"/>
    </row>
    <row r="7" spans="1:8" ht="12.75">
      <c r="A7" s="18" t="s">
        <v>80</v>
      </c>
      <c r="B7" s="42">
        <v>181827.86477000001</v>
      </c>
      <c r="C7" s="42">
        <v>135399.74614</v>
      </c>
      <c r="D7" s="42">
        <v>118543.07112000001</v>
      </c>
      <c r="E7" s="42">
        <v>80660.87384999999</v>
      </c>
      <c r="F7" s="42">
        <v>55569</v>
      </c>
      <c r="G7" s="22"/>
      <c r="H7" s="133"/>
    </row>
    <row r="8" spans="1:8" ht="12.75">
      <c r="A8" s="18" t="s">
        <v>81</v>
      </c>
      <c r="B8" s="42">
        <v>99607.25918000001</v>
      </c>
      <c r="C8" s="42">
        <v>31750.58564</v>
      </c>
      <c r="D8" s="42">
        <v>28101.42723</v>
      </c>
      <c r="E8" s="42">
        <v>22101.959199999998</v>
      </c>
      <c r="F8" s="42">
        <v>93014</v>
      </c>
      <c r="G8" s="22"/>
      <c r="H8" s="133"/>
    </row>
    <row r="9" spans="1:8" ht="12.75">
      <c r="A9" s="18" t="s">
        <v>82</v>
      </c>
      <c r="B9" s="42">
        <v>2483652.7930900003</v>
      </c>
      <c r="C9" s="42">
        <v>2839560.84587</v>
      </c>
      <c r="D9" s="42">
        <v>2921933.57673</v>
      </c>
      <c r="E9" s="42">
        <v>2095401.9560999998</v>
      </c>
      <c r="F9" s="42">
        <v>1598447</v>
      </c>
      <c r="G9" s="22"/>
      <c r="H9" s="133"/>
    </row>
    <row r="10" spans="1:8" s="79" customFormat="1" ht="12.75">
      <c r="A10" s="77" t="s">
        <v>83</v>
      </c>
      <c r="B10" s="78">
        <v>701529.7450700001</v>
      </c>
      <c r="C10" s="78">
        <v>564771.89078</v>
      </c>
      <c r="D10" s="78">
        <v>593769.6651100001</v>
      </c>
      <c r="E10" s="78">
        <v>463749.25644</v>
      </c>
      <c r="F10" s="78">
        <v>283814</v>
      </c>
      <c r="G10" s="22"/>
      <c r="H10" s="133"/>
    </row>
    <row r="11" spans="1:8" s="79" customFormat="1" ht="12.75">
      <c r="A11" s="77" t="s">
        <v>84</v>
      </c>
      <c r="B11" s="78">
        <v>17406.62989</v>
      </c>
      <c r="C11" s="78">
        <v>192409.98046000002</v>
      </c>
      <c r="D11" s="78">
        <v>292571.55434</v>
      </c>
      <c r="E11" s="78">
        <v>124584.14971</v>
      </c>
      <c r="F11" s="78">
        <v>44002</v>
      </c>
      <c r="G11" s="22"/>
      <c r="H11" s="133"/>
    </row>
    <row r="12" spans="1:8" s="79" customFormat="1" ht="12.75">
      <c r="A12" s="77" t="s">
        <v>85</v>
      </c>
      <c r="B12" s="78">
        <v>69283.62411</v>
      </c>
      <c r="C12" s="78">
        <v>5157.12549</v>
      </c>
      <c r="D12" s="78">
        <v>2226.48558</v>
      </c>
      <c r="E12" s="78">
        <v>10032.64786</v>
      </c>
      <c r="F12" s="78">
        <v>17533</v>
      </c>
      <c r="G12" s="22"/>
      <c r="H12" s="133"/>
    </row>
    <row r="13" spans="1:8" s="79" customFormat="1" ht="12.75">
      <c r="A13" s="77" t="s">
        <v>86</v>
      </c>
      <c r="B13" s="78">
        <v>1772.52619</v>
      </c>
      <c r="C13" s="78">
        <v>60</v>
      </c>
      <c r="D13" s="78">
        <v>990.66664</v>
      </c>
      <c r="E13" s="78">
        <v>702.29833</v>
      </c>
      <c r="F13" s="78">
        <v>400</v>
      </c>
      <c r="G13" s="22"/>
      <c r="H13" s="133"/>
    </row>
    <row r="14" spans="1:8" s="79" customFormat="1" ht="12.75">
      <c r="A14" s="77" t="s">
        <v>87</v>
      </c>
      <c r="B14" s="78">
        <v>83917.44589</v>
      </c>
      <c r="C14" s="78">
        <v>50333.81246</v>
      </c>
      <c r="D14" s="78">
        <v>46205.96987</v>
      </c>
      <c r="E14" s="78">
        <v>50538.52618</v>
      </c>
      <c r="F14" s="78">
        <v>26346</v>
      </c>
      <c r="G14" s="22"/>
      <c r="H14" s="133"/>
    </row>
    <row r="15" spans="1:8" s="79" customFormat="1" ht="12.75">
      <c r="A15" s="77" t="s">
        <v>88</v>
      </c>
      <c r="B15" s="78">
        <v>461203.54304</v>
      </c>
      <c r="C15" s="78">
        <v>458297.7026</v>
      </c>
      <c r="D15" s="78">
        <v>425742.19813</v>
      </c>
      <c r="E15" s="78">
        <v>342266.30207</v>
      </c>
      <c r="F15" s="78">
        <v>444670</v>
      </c>
      <c r="G15" s="22"/>
      <c r="H15" s="133"/>
    </row>
    <row r="16" spans="1:8" s="79" customFormat="1" ht="12.75">
      <c r="A16" s="77" t="s">
        <v>89</v>
      </c>
      <c r="B16" s="78">
        <v>4875.85919</v>
      </c>
      <c r="C16" s="78">
        <v>4342.54674</v>
      </c>
      <c r="D16" s="78">
        <v>2514.30233</v>
      </c>
      <c r="E16" s="78">
        <v>4874.46576</v>
      </c>
      <c r="F16" s="78">
        <v>15832</v>
      </c>
      <c r="G16" s="22"/>
      <c r="H16" s="133"/>
    </row>
    <row r="17" spans="1:8" s="79" customFormat="1" ht="12.75">
      <c r="A17" s="77" t="s">
        <v>90</v>
      </c>
      <c r="B17" s="78">
        <v>3710.1907</v>
      </c>
      <c r="C17" s="78">
        <v>20177.08551</v>
      </c>
      <c r="D17" s="78">
        <v>5563.07868</v>
      </c>
      <c r="E17" s="78">
        <v>912.20137</v>
      </c>
      <c r="F17" s="78">
        <v>963</v>
      </c>
      <c r="G17" s="22"/>
      <c r="H17" s="133"/>
    </row>
    <row r="18" spans="1:8" s="79" customFormat="1" ht="12.75">
      <c r="A18" s="77" t="s">
        <v>91</v>
      </c>
      <c r="B18" s="78">
        <v>90118.01705</v>
      </c>
      <c r="C18" s="78">
        <v>68243.68953</v>
      </c>
      <c r="D18" s="78">
        <v>201182.21998</v>
      </c>
      <c r="E18" s="78">
        <v>42056.991070000004</v>
      </c>
      <c r="F18" s="78">
        <v>12555</v>
      </c>
      <c r="G18" s="22"/>
      <c r="H18" s="133"/>
    </row>
    <row r="19" spans="1:8" s="79" customFormat="1" ht="12.75">
      <c r="A19" s="77" t="s">
        <v>92</v>
      </c>
      <c r="B19" s="78">
        <v>94312.01689</v>
      </c>
      <c r="C19" s="78">
        <v>543467.03046</v>
      </c>
      <c r="D19" s="78">
        <v>252363.3949</v>
      </c>
      <c r="E19" s="78">
        <v>73330.66287</v>
      </c>
      <c r="F19" s="78">
        <v>91945</v>
      </c>
      <c r="G19" s="22"/>
      <c r="H19" s="133"/>
    </row>
    <row r="20" spans="1:8" ht="12.75">
      <c r="A20" s="18" t="s">
        <v>93</v>
      </c>
      <c r="B20" s="42">
        <v>214224.67880000002</v>
      </c>
      <c r="C20" s="42">
        <v>232592.71572</v>
      </c>
      <c r="D20" s="42">
        <v>454464.73801</v>
      </c>
      <c r="E20" s="42">
        <v>402408.03824</v>
      </c>
      <c r="F20" s="42">
        <v>107776</v>
      </c>
      <c r="G20" s="22"/>
      <c r="H20" s="133"/>
    </row>
    <row r="21" spans="1:8" ht="12.75">
      <c r="A21" s="18" t="s">
        <v>94</v>
      </c>
      <c r="B21" s="42">
        <v>255101.70311</v>
      </c>
      <c r="C21" s="42">
        <v>220251.72561000002</v>
      </c>
      <c r="D21" s="42">
        <v>221300.36563</v>
      </c>
      <c r="E21" s="42">
        <v>237725.85647</v>
      </c>
      <c r="F21" s="42">
        <v>175197</v>
      </c>
      <c r="G21" s="22"/>
      <c r="H21" s="133"/>
    </row>
    <row r="22" spans="1:8" s="79" customFormat="1" ht="12.75">
      <c r="A22" s="77" t="s">
        <v>95</v>
      </c>
      <c r="B22" s="78">
        <v>113412.66009</v>
      </c>
      <c r="C22" s="78">
        <v>110929.90528</v>
      </c>
      <c r="D22" s="78">
        <v>84478.26984000001</v>
      </c>
      <c r="E22" s="78">
        <v>82757.95315</v>
      </c>
      <c r="F22" s="78">
        <v>63827</v>
      </c>
      <c r="G22" s="22"/>
      <c r="H22" s="133"/>
    </row>
    <row r="23" spans="1:8" s="79" customFormat="1" ht="12.75">
      <c r="A23" s="77" t="s">
        <v>96</v>
      </c>
      <c r="B23" s="78">
        <v>76161.00392</v>
      </c>
      <c r="C23" s="78">
        <v>60797.705030000005</v>
      </c>
      <c r="D23" s="78">
        <v>44037.45777</v>
      </c>
      <c r="E23" s="78">
        <v>76648.48676999999</v>
      </c>
      <c r="F23" s="78">
        <v>50284</v>
      </c>
      <c r="G23" s="22"/>
      <c r="H23" s="133"/>
    </row>
    <row r="24" spans="1:8" ht="12.75">
      <c r="A24" s="18" t="s">
        <v>97</v>
      </c>
      <c r="B24" s="42">
        <v>9138422.560290001</v>
      </c>
      <c r="C24" s="42">
        <v>9265973.8799</v>
      </c>
      <c r="D24" s="42">
        <v>9791156.03224</v>
      </c>
      <c r="E24" s="42">
        <v>9964126.53345</v>
      </c>
      <c r="F24" s="42">
        <v>11071875</v>
      </c>
      <c r="G24" s="22"/>
      <c r="H24" s="133"/>
    </row>
    <row r="25" spans="1:8" ht="12.75">
      <c r="A25" s="18" t="s">
        <v>98</v>
      </c>
      <c r="B25" s="42">
        <v>324274.85006</v>
      </c>
      <c r="C25" s="42">
        <v>180205.09230000002</v>
      </c>
      <c r="D25" s="42">
        <v>184571.98682</v>
      </c>
      <c r="E25" s="42">
        <v>157326.81780000002</v>
      </c>
      <c r="F25" s="42">
        <v>138531</v>
      </c>
      <c r="G25" s="22"/>
      <c r="H25" s="133"/>
    </row>
    <row r="26" spans="1:8" ht="12.75">
      <c r="A26" s="18" t="s">
        <v>99</v>
      </c>
      <c r="B26" s="42">
        <v>341045.05818</v>
      </c>
      <c r="C26" s="42">
        <v>262173.43876</v>
      </c>
      <c r="D26" s="42">
        <v>226078.83516</v>
      </c>
      <c r="E26" s="42">
        <v>193162.03363</v>
      </c>
      <c r="F26" s="42">
        <v>244221</v>
      </c>
      <c r="G26" s="22"/>
      <c r="H26" s="133"/>
    </row>
    <row r="27" spans="1:8" ht="12.75">
      <c r="A27" s="18" t="s">
        <v>100</v>
      </c>
      <c r="B27" s="42">
        <v>528455.49543</v>
      </c>
      <c r="C27" s="42">
        <v>1072062.59428</v>
      </c>
      <c r="D27" s="42">
        <v>779643.6126900001</v>
      </c>
      <c r="E27" s="42">
        <v>621704.39472</v>
      </c>
      <c r="F27" s="42">
        <v>497063</v>
      </c>
      <c r="G27" s="22"/>
      <c r="H27" s="133"/>
    </row>
    <row r="28" spans="1:8" ht="12.75">
      <c r="A28" s="18" t="s">
        <v>101</v>
      </c>
      <c r="B28" s="42">
        <v>1217938.6083499999</v>
      </c>
      <c r="C28" s="42">
        <v>926845.81107</v>
      </c>
      <c r="D28" s="42">
        <v>847815.48325</v>
      </c>
      <c r="E28" s="42">
        <v>809273.99221</v>
      </c>
      <c r="F28" s="42">
        <v>744129</v>
      </c>
      <c r="G28" s="22"/>
      <c r="H28" s="133"/>
    </row>
    <row r="29" spans="1:8" ht="12.75">
      <c r="A29" s="18"/>
      <c r="B29" s="42"/>
      <c r="C29" s="42"/>
      <c r="D29" s="42"/>
      <c r="E29" s="42"/>
      <c r="F29" s="42"/>
      <c r="G29" s="68"/>
      <c r="H29" s="133"/>
    </row>
    <row r="30" spans="1:8" ht="12.75">
      <c r="A30" s="18" t="s">
        <v>102</v>
      </c>
      <c r="B30" s="42">
        <f>SUM(B6:B9,B20:B21,B24:B28)</f>
        <v>18620029.84289</v>
      </c>
      <c r="C30" s="42">
        <f>SUM(C6:C9,C20:C21,C24:C28)</f>
        <v>19259268.15219</v>
      </c>
      <c r="D30" s="42">
        <f>SUM(D6:D9,D20:D21,D24:D28)</f>
        <v>19558092.49246</v>
      </c>
      <c r="E30" s="42">
        <f>SUM(E6:E9,E20:E21,E24:E28)</f>
        <v>18536023.192539997</v>
      </c>
      <c r="F30" s="42">
        <f>SUM(F6:F9,F20:F21,F24:F28)</f>
        <v>18449228</v>
      </c>
      <c r="G30" s="68"/>
      <c r="H30" s="133"/>
    </row>
    <row r="31" spans="1:7" ht="15">
      <c r="A31" s="80"/>
      <c r="B31" s="81"/>
      <c r="C31" s="81"/>
      <c r="D31" s="81"/>
      <c r="E31" s="81"/>
      <c r="F31" s="125"/>
      <c r="G31" s="68"/>
    </row>
    <row r="32" spans="1:5" ht="20.25" customHeight="1">
      <c r="A32" s="18" t="s">
        <v>20</v>
      </c>
      <c r="B32" s="82"/>
      <c r="C32" s="82"/>
      <c r="D32" s="82"/>
      <c r="E32" s="82"/>
    </row>
    <row r="34" spans="2:5" ht="12.75">
      <c r="B34" s="83"/>
      <c r="C34" s="83"/>
      <c r="D34" s="83"/>
      <c r="E34" s="83"/>
    </row>
    <row r="35" ht="15.75" customHeight="1"/>
  </sheetData>
  <sheetProtection selectLockedCells="1" selectUnlockedCells="1"/>
  <mergeCells count="8">
    <mergeCell ref="E3:E4"/>
    <mergeCell ref="F3:F4"/>
    <mergeCell ref="A1:D1"/>
    <mergeCell ref="A2:B2"/>
    <mergeCell ref="A3:A4"/>
    <mergeCell ref="B3:B4"/>
    <mergeCell ref="C3:C4"/>
    <mergeCell ref="D3:D4"/>
  </mergeCells>
  <printOptions horizontalCentered="1"/>
  <pageMargins left="0.39375" right="0.35416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zoomScalePageLayoutView="0" workbookViewId="0" topLeftCell="A1">
      <selection activeCell="F4" sqref="F4:H24"/>
    </sheetView>
  </sheetViews>
  <sheetFormatPr defaultColWidth="8.00390625" defaultRowHeight="15.75"/>
  <cols>
    <col min="1" max="1" width="36.50390625" style="84" customWidth="1"/>
    <col min="2" max="2" width="8.00390625" style="0" customWidth="1"/>
    <col min="3" max="16384" width="8.00390625" style="85" customWidth="1"/>
  </cols>
  <sheetData>
    <row r="1" spans="1:3" ht="26.25" customHeight="1">
      <c r="A1" s="128" t="s">
        <v>103</v>
      </c>
      <c r="B1" s="128"/>
      <c r="C1" s="128"/>
    </row>
    <row r="2" spans="1:5" ht="24.75" customHeight="1">
      <c r="A2" s="86" t="s">
        <v>104</v>
      </c>
      <c r="B2" s="87">
        <v>2009</v>
      </c>
      <c r="C2" s="87">
        <v>2010</v>
      </c>
      <c r="D2" s="87">
        <v>2011</v>
      </c>
      <c r="E2" s="87" t="s">
        <v>105</v>
      </c>
    </row>
    <row r="3" ht="15.75">
      <c r="A3" s="88"/>
    </row>
    <row r="4" spans="1:7" ht="12.75">
      <c r="A4" s="89" t="s">
        <v>3</v>
      </c>
      <c r="B4" s="90">
        <v>27344</v>
      </c>
      <c r="C4" s="90">
        <v>26920</v>
      </c>
      <c r="D4" s="90">
        <v>27684</v>
      </c>
      <c r="E4" s="36">
        <v>28001</v>
      </c>
      <c r="F4" s="134"/>
      <c r="G4" s="134"/>
    </row>
    <row r="5" spans="1:7" ht="12.75">
      <c r="A5" s="89" t="s">
        <v>40</v>
      </c>
      <c r="B5" s="90">
        <v>1202</v>
      </c>
      <c r="C5" s="90">
        <v>1232</v>
      </c>
      <c r="D5" s="90">
        <v>2663</v>
      </c>
      <c r="E5" s="36">
        <v>1648</v>
      </c>
      <c r="F5" s="134"/>
      <c r="G5" s="134"/>
    </row>
    <row r="6" spans="1:7" ht="12.75">
      <c r="A6" s="89" t="s">
        <v>106</v>
      </c>
      <c r="B6" s="90">
        <v>11774</v>
      </c>
      <c r="C6" s="90">
        <v>11439</v>
      </c>
      <c r="D6" s="90">
        <v>11695</v>
      </c>
      <c r="E6" s="36">
        <v>11641</v>
      </c>
      <c r="F6" s="134"/>
      <c r="G6" s="134"/>
    </row>
    <row r="7" spans="1:7" ht="12.75">
      <c r="A7" s="89" t="s">
        <v>107</v>
      </c>
      <c r="B7" s="90">
        <v>11666</v>
      </c>
      <c r="C7" s="90">
        <v>13616</v>
      </c>
      <c r="D7" s="90">
        <v>13365</v>
      </c>
      <c r="E7" s="36">
        <v>13504</v>
      </c>
      <c r="F7" s="134"/>
      <c r="G7" s="134"/>
    </row>
    <row r="8" spans="1:7" ht="12.75">
      <c r="A8" s="89" t="s">
        <v>108</v>
      </c>
      <c r="B8" s="90">
        <v>537</v>
      </c>
      <c r="C8" s="90">
        <v>443</v>
      </c>
      <c r="D8" s="90">
        <v>581</v>
      </c>
      <c r="E8" s="36">
        <v>545</v>
      </c>
      <c r="F8" s="134"/>
      <c r="G8" s="134"/>
    </row>
    <row r="9" spans="1:7" ht="12.75">
      <c r="A9" s="91" t="s">
        <v>109</v>
      </c>
      <c r="B9" s="90">
        <v>8</v>
      </c>
      <c r="C9" s="92">
        <v>6</v>
      </c>
      <c r="D9" s="92">
        <v>60</v>
      </c>
      <c r="E9" s="36">
        <v>9</v>
      </c>
      <c r="F9" s="134"/>
      <c r="G9" s="134"/>
    </row>
    <row r="10" spans="1:7" ht="12.75">
      <c r="A10" s="91" t="s">
        <v>110</v>
      </c>
      <c r="B10" s="90">
        <v>256.47</v>
      </c>
      <c r="C10" s="92">
        <v>208.73</v>
      </c>
      <c r="D10" s="92">
        <v>269</v>
      </c>
      <c r="E10" s="36">
        <v>261</v>
      </c>
      <c r="F10" s="134"/>
      <c r="G10" s="134"/>
    </row>
    <row r="11" spans="1:7" ht="12.75">
      <c r="A11" s="91" t="s">
        <v>111</v>
      </c>
      <c r="B11" s="90">
        <v>273</v>
      </c>
      <c r="C11" s="92">
        <v>228</v>
      </c>
      <c r="D11" s="92">
        <v>252</v>
      </c>
      <c r="E11" s="36">
        <v>275</v>
      </c>
      <c r="F11" s="134"/>
      <c r="G11" s="134"/>
    </row>
    <row r="12" spans="1:7" ht="12.75">
      <c r="A12" s="89" t="s">
        <v>112</v>
      </c>
      <c r="B12" s="90">
        <v>839</v>
      </c>
      <c r="C12" s="90">
        <v>972</v>
      </c>
      <c r="D12" s="90">
        <v>489</v>
      </c>
      <c r="E12" s="36">
        <v>882</v>
      </c>
      <c r="F12" s="134"/>
      <c r="G12" s="134"/>
    </row>
    <row r="13" spans="1:7" ht="12.75">
      <c r="A13" s="89" t="s">
        <v>113</v>
      </c>
      <c r="B13" s="90">
        <v>1746</v>
      </c>
      <c r="C13" s="90">
        <v>931</v>
      </c>
      <c r="D13" s="90">
        <v>802</v>
      </c>
      <c r="E13" s="36">
        <v>873</v>
      </c>
      <c r="F13" s="134"/>
      <c r="G13" s="134"/>
    </row>
    <row r="14" spans="1:7" ht="12.75">
      <c r="A14" s="89" t="s">
        <v>114</v>
      </c>
      <c r="B14" s="90">
        <f>SUM(B4:B8,B12:B13)</f>
        <v>55108</v>
      </c>
      <c r="C14" s="90">
        <f>SUM(C4:C8,C12:C13)</f>
        <v>55553</v>
      </c>
      <c r="D14" s="90">
        <f>SUM(D4:D8,D12:D13)</f>
        <v>57279</v>
      </c>
      <c r="E14" s="90">
        <f>SUM(E4:E8,E12:E13)</f>
        <v>57094</v>
      </c>
      <c r="F14" s="134"/>
      <c r="G14" s="134"/>
    </row>
    <row r="15" spans="1:7" s="94" customFormat="1" ht="5.25" customHeight="1">
      <c r="A15" s="88"/>
      <c r="B15" s="93"/>
      <c r="D15" s="90"/>
      <c r="E15" s="36"/>
      <c r="F15" s="134"/>
      <c r="G15" s="134"/>
    </row>
    <row r="16" spans="1:7" ht="12.75">
      <c r="A16" s="89" t="s">
        <v>115</v>
      </c>
      <c r="B16" s="90">
        <v>1065</v>
      </c>
      <c r="C16" s="90">
        <v>1412</v>
      </c>
      <c r="D16" s="90">
        <v>889</v>
      </c>
      <c r="E16" s="36">
        <v>782</v>
      </c>
      <c r="F16" s="134"/>
      <c r="G16" s="134"/>
    </row>
    <row r="17" spans="1:7" ht="12.75">
      <c r="A17" s="89" t="s">
        <v>116</v>
      </c>
      <c r="B17" s="90">
        <v>402</v>
      </c>
      <c r="C17" s="90">
        <v>825</v>
      </c>
      <c r="D17" s="90">
        <v>390</v>
      </c>
      <c r="E17" s="36">
        <v>383</v>
      </c>
      <c r="F17" s="134"/>
      <c r="G17" s="134"/>
    </row>
    <row r="18" spans="1:7" ht="12.75">
      <c r="A18" s="91" t="s">
        <v>109</v>
      </c>
      <c r="B18" s="92">
        <v>363</v>
      </c>
      <c r="C18" s="92">
        <v>785.67</v>
      </c>
      <c r="D18" s="90">
        <v>366</v>
      </c>
      <c r="E18" s="36">
        <v>383</v>
      </c>
      <c r="F18" s="134"/>
      <c r="G18" s="134"/>
    </row>
    <row r="19" spans="1:7" ht="12.75">
      <c r="A19" s="91" t="s">
        <v>110</v>
      </c>
      <c r="B19" s="92">
        <v>3.87</v>
      </c>
      <c r="C19" s="92">
        <v>0.42</v>
      </c>
      <c r="D19" s="95">
        <v>1</v>
      </c>
      <c r="E19" s="36">
        <v>1</v>
      </c>
      <c r="F19" s="134"/>
      <c r="G19" s="134"/>
    </row>
    <row r="20" spans="1:7" ht="12.75">
      <c r="A20" s="91" t="s">
        <v>111</v>
      </c>
      <c r="B20" s="92">
        <v>36</v>
      </c>
      <c r="C20" s="92">
        <v>47</v>
      </c>
      <c r="D20" s="90">
        <v>23</v>
      </c>
      <c r="E20" s="36">
        <v>33</v>
      </c>
      <c r="F20" s="134"/>
      <c r="G20" s="134"/>
    </row>
    <row r="21" spans="1:7" ht="12.75" customHeight="1">
      <c r="A21" s="89" t="s">
        <v>117</v>
      </c>
      <c r="B21" s="90">
        <v>734</v>
      </c>
      <c r="C21" s="90">
        <v>936</v>
      </c>
      <c r="D21" s="90">
        <v>1321</v>
      </c>
      <c r="E21" s="36">
        <v>1288</v>
      </c>
      <c r="F21" s="134"/>
      <c r="G21" s="134"/>
    </row>
    <row r="22" spans="1:7" ht="12.75">
      <c r="A22" s="89" t="s">
        <v>118</v>
      </c>
      <c r="B22" s="90">
        <v>542</v>
      </c>
      <c r="C22" s="90">
        <v>289</v>
      </c>
      <c r="D22" s="90">
        <v>13</v>
      </c>
      <c r="E22" s="36">
        <v>19</v>
      </c>
      <c r="F22" s="134"/>
      <c r="G22" s="134"/>
    </row>
    <row r="23" spans="1:7" ht="12.75">
      <c r="A23" s="89" t="s">
        <v>119</v>
      </c>
      <c r="B23" s="90">
        <f>SUM(B16:B17,B21:B22)</f>
        <v>2743</v>
      </c>
      <c r="C23" s="90">
        <f>SUM(C16:C17,C21:C22)</f>
        <v>3462</v>
      </c>
      <c r="D23" s="90">
        <f>SUM(D16:D17,D21:D22)</f>
        <v>2613</v>
      </c>
      <c r="E23" s="90">
        <f>SUM(E16:E17,E21:E22)</f>
        <v>2472</v>
      </c>
      <c r="F23" s="134"/>
      <c r="G23" s="134"/>
    </row>
    <row r="24" spans="1:7" ht="19.5" customHeight="1">
      <c r="A24" s="89" t="s">
        <v>120</v>
      </c>
      <c r="B24" s="90">
        <f>SUM(B14,B23)</f>
        <v>57851</v>
      </c>
      <c r="C24" s="90">
        <f>SUM(C14,C23)</f>
        <v>59015</v>
      </c>
      <c r="D24" s="90">
        <f>SUM(D14,D23)</f>
        <v>59892</v>
      </c>
      <c r="E24" s="90">
        <f>SUM(E14,E23)</f>
        <v>59566</v>
      </c>
      <c r="F24" s="134"/>
      <c r="G24" s="134"/>
    </row>
    <row r="25" spans="1:7" s="94" customFormat="1" ht="12.75" customHeight="1">
      <c r="A25" s="96"/>
      <c r="B25" s="97"/>
      <c r="C25" s="98"/>
      <c r="D25" s="98"/>
      <c r="E25" s="67"/>
      <c r="F25" s="134"/>
      <c r="G25" s="134"/>
    </row>
    <row r="26" spans="1:5" s="94" customFormat="1" ht="13.5" customHeight="1">
      <c r="A26" s="64" t="s">
        <v>121</v>
      </c>
      <c r="E26" s="36"/>
    </row>
    <row r="27" s="94" customFormat="1" ht="12.75">
      <c r="A27" s="68" t="s">
        <v>122</v>
      </c>
    </row>
  </sheetData>
  <sheetProtection selectLockedCells="1" selectUnlockedCells="1"/>
  <mergeCells count="1">
    <mergeCell ref="A1:C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  <ignoredErrors>
    <ignoredError sqref="E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selection activeCell="G4" sqref="G4:G24"/>
    </sheetView>
  </sheetViews>
  <sheetFormatPr defaultColWidth="9.00390625" defaultRowHeight="15.75"/>
  <cols>
    <col min="1" max="1" width="36.75390625" style="1" customWidth="1"/>
    <col min="2" max="4" width="9.00390625" style="1" customWidth="1"/>
    <col min="5" max="5" width="9.50390625" style="1" customWidth="1"/>
    <col min="6" max="16384" width="9.00390625" style="1" customWidth="1"/>
  </cols>
  <sheetData>
    <row r="1" ht="39" customHeight="1">
      <c r="A1" s="99" t="s">
        <v>123</v>
      </c>
    </row>
    <row r="2" spans="1:5" ht="24.75" customHeight="1">
      <c r="A2" s="86" t="s">
        <v>124</v>
      </c>
      <c r="B2" s="87" t="s">
        <v>125</v>
      </c>
      <c r="C2" s="87">
        <v>2010</v>
      </c>
      <c r="D2" s="87">
        <v>2011</v>
      </c>
      <c r="E2" s="87" t="s">
        <v>105</v>
      </c>
    </row>
    <row r="3" ht="12.75">
      <c r="A3" s="100"/>
    </row>
    <row r="4" spans="1:7" ht="12.75">
      <c r="A4" s="89" t="s">
        <v>126</v>
      </c>
      <c r="B4" s="101">
        <v>13252</v>
      </c>
      <c r="C4" s="102">
        <v>12907</v>
      </c>
      <c r="D4" s="102">
        <v>12601</v>
      </c>
      <c r="E4" s="102">
        <v>12586</v>
      </c>
      <c r="F4" s="22"/>
      <c r="G4" s="134"/>
    </row>
    <row r="5" spans="1:7" ht="12.75">
      <c r="A5" s="89" t="s">
        <v>127</v>
      </c>
      <c r="B5" s="102">
        <v>18509</v>
      </c>
      <c r="C5" s="102">
        <v>18426</v>
      </c>
      <c r="D5" s="102">
        <v>19921</v>
      </c>
      <c r="E5" s="102">
        <v>22242</v>
      </c>
      <c r="F5" s="22"/>
      <c r="G5" s="134"/>
    </row>
    <row r="6" spans="1:7" ht="12.75">
      <c r="A6" s="89" t="s">
        <v>108</v>
      </c>
      <c r="B6" s="102">
        <v>21259</v>
      </c>
      <c r="C6" s="102">
        <v>21690</v>
      </c>
      <c r="D6" s="102">
        <v>21798</v>
      </c>
      <c r="E6" s="102">
        <v>22048</v>
      </c>
      <c r="F6" s="22"/>
      <c r="G6" s="134"/>
    </row>
    <row r="7" spans="1:7" ht="12.75">
      <c r="A7" s="91" t="s">
        <v>128</v>
      </c>
      <c r="B7" s="103">
        <v>20831</v>
      </c>
      <c r="C7" s="103">
        <v>21314</v>
      </c>
      <c r="D7" s="103">
        <v>21389</v>
      </c>
      <c r="E7" s="103">
        <v>21669</v>
      </c>
      <c r="F7" s="22"/>
      <c r="G7" s="134"/>
    </row>
    <row r="8" spans="1:7" ht="12.75">
      <c r="A8" s="91" t="s">
        <v>129</v>
      </c>
      <c r="B8" s="103">
        <v>429</v>
      </c>
      <c r="C8" s="103">
        <v>375</v>
      </c>
      <c r="D8" s="103">
        <v>408</v>
      </c>
      <c r="E8" s="103">
        <v>380</v>
      </c>
      <c r="F8" s="22"/>
      <c r="G8" s="134"/>
    </row>
    <row r="9" spans="1:7" ht="12.75">
      <c r="A9" s="89" t="s">
        <v>130</v>
      </c>
      <c r="B9" s="101">
        <v>2085</v>
      </c>
      <c r="C9" s="101">
        <v>2326</v>
      </c>
      <c r="D9" s="102">
        <v>2446</v>
      </c>
      <c r="E9" s="102">
        <v>2593</v>
      </c>
      <c r="F9" s="22"/>
      <c r="G9" s="134"/>
    </row>
    <row r="10" spans="1:7" ht="12.75">
      <c r="A10" s="89" t="s">
        <v>131</v>
      </c>
      <c r="B10" s="101">
        <v>4112</v>
      </c>
      <c r="C10" s="101">
        <v>4035</v>
      </c>
      <c r="D10" s="102">
        <v>3613</v>
      </c>
      <c r="E10" s="102">
        <v>3542</v>
      </c>
      <c r="F10" s="22"/>
      <c r="G10" s="134"/>
    </row>
    <row r="11" spans="1:7" ht="12.75">
      <c r="A11" s="89" t="s">
        <v>132</v>
      </c>
      <c r="B11" s="101">
        <v>3392</v>
      </c>
      <c r="C11" s="101">
        <v>3257</v>
      </c>
      <c r="D11" s="102">
        <v>3432</v>
      </c>
      <c r="E11" s="102">
        <v>3689</v>
      </c>
      <c r="F11" s="22"/>
      <c r="G11" s="134"/>
    </row>
    <row r="12" spans="1:7" ht="12.75">
      <c r="A12" s="89" t="s">
        <v>133</v>
      </c>
      <c r="B12" s="71">
        <f>SUM(B4:B6,B9,B10,B11)</f>
        <v>62609</v>
      </c>
      <c r="C12" s="71">
        <f>SUM(C4:C6,C9,C10,C11)</f>
        <v>62641</v>
      </c>
      <c r="D12" s="102">
        <f>SUM(D4:D6,D9,D10,D11)</f>
        <v>63811</v>
      </c>
      <c r="E12" s="102">
        <f>SUM(E4:E6,E9,E10,E11)</f>
        <v>66700</v>
      </c>
      <c r="F12" s="22"/>
      <c r="G12" s="134"/>
    </row>
    <row r="13" spans="1:7" ht="12.75">
      <c r="A13" s="88"/>
      <c r="B13" s="101"/>
      <c r="D13" s="102"/>
      <c r="E13" s="102"/>
      <c r="F13" s="22"/>
      <c r="G13" s="134"/>
    </row>
    <row r="14" spans="1:7" ht="12.75">
      <c r="A14" s="89" t="s">
        <v>134</v>
      </c>
      <c r="B14" s="101">
        <v>3001</v>
      </c>
      <c r="C14" s="101">
        <v>2903</v>
      </c>
      <c r="D14" s="102">
        <v>2958</v>
      </c>
      <c r="E14" s="102">
        <v>2732</v>
      </c>
      <c r="F14" s="22"/>
      <c r="G14" s="134"/>
    </row>
    <row r="15" spans="1:7" ht="12.75">
      <c r="A15" s="89" t="s">
        <v>135</v>
      </c>
      <c r="B15" s="101">
        <v>701</v>
      </c>
      <c r="C15" s="101">
        <v>581</v>
      </c>
      <c r="D15" s="102">
        <v>698</v>
      </c>
      <c r="E15" s="102">
        <v>698</v>
      </c>
      <c r="F15" s="22"/>
      <c r="G15" s="134"/>
    </row>
    <row r="16" spans="1:7" ht="12.75">
      <c r="A16" s="89" t="s">
        <v>116</v>
      </c>
      <c r="B16" s="102">
        <f>SUM(B17:B18)</f>
        <v>1533</v>
      </c>
      <c r="C16" s="102">
        <v>1463</v>
      </c>
      <c r="D16" s="102">
        <v>1583</v>
      </c>
      <c r="E16" s="102">
        <v>1070</v>
      </c>
      <c r="F16" s="22"/>
      <c r="G16" s="134"/>
    </row>
    <row r="17" spans="1:7" ht="12.75">
      <c r="A17" s="91" t="s">
        <v>128</v>
      </c>
      <c r="B17" s="103">
        <v>216</v>
      </c>
      <c r="C17" s="103">
        <v>456</v>
      </c>
      <c r="D17" s="103">
        <v>352</v>
      </c>
      <c r="E17" s="103">
        <v>261</v>
      </c>
      <c r="F17" s="22"/>
      <c r="G17" s="134"/>
    </row>
    <row r="18" spans="1:7" ht="12.75">
      <c r="A18" s="91" t="s">
        <v>129</v>
      </c>
      <c r="B18" s="103">
        <v>1317</v>
      </c>
      <c r="C18" s="103">
        <v>1008</v>
      </c>
      <c r="D18" s="103">
        <v>1231</v>
      </c>
      <c r="E18" s="103">
        <v>809</v>
      </c>
      <c r="F18" s="22"/>
      <c r="G18" s="134"/>
    </row>
    <row r="19" spans="1:7" ht="12.75">
      <c r="A19" s="89" t="s">
        <v>136</v>
      </c>
      <c r="B19" s="101">
        <v>1190</v>
      </c>
      <c r="C19" s="102">
        <v>989</v>
      </c>
      <c r="D19" s="102">
        <v>1630</v>
      </c>
      <c r="E19" s="102">
        <v>3926</v>
      </c>
      <c r="F19" s="22"/>
      <c r="G19" s="134"/>
    </row>
    <row r="20" spans="1:7" ht="12.75">
      <c r="A20" s="89" t="s">
        <v>137</v>
      </c>
      <c r="B20" s="101">
        <v>1369</v>
      </c>
      <c r="C20" s="102">
        <v>1344</v>
      </c>
      <c r="D20" s="102">
        <v>5603</v>
      </c>
      <c r="E20" s="102">
        <v>2385</v>
      </c>
      <c r="F20" s="22"/>
      <c r="G20" s="134"/>
    </row>
    <row r="21" spans="1:7" ht="12.75">
      <c r="A21" s="89" t="s">
        <v>138</v>
      </c>
      <c r="B21" s="101">
        <v>25</v>
      </c>
      <c r="C21" s="102">
        <v>11</v>
      </c>
      <c r="D21" s="102">
        <v>10</v>
      </c>
      <c r="E21" s="102">
        <v>13</v>
      </c>
      <c r="F21" s="22"/>
      <c r="G21" s="134"/>
    </row>
    <row r="22" spans="1:7" ht="12.75">
      <c r="A22" s="89" t="s">
        <v>139</v>
      </c>
      <c r="B22" s="102">
        <f>SUM(B14:B16,B19:B21)</f>
        <v>7819</v>
      </c>
      <c r="C22" s="102">
        <f>SUM(C14:C16,C19:C21)</f>
        <v>7291</v>
      </c>
      <c r="D22" s="102">
        <f>SUM(D14:D16,D19:D21)</f>
        <v>12482</v>
      </c>
      <c r="E22" s="102">
        <f>SUM(E14:E16,E19:E21)</f>
        <v>10824</v>
      </c>
      <c r="F22" s="22"/>
      <c r="G22" s="134"/>
    </row>
    <row r="23" spans="1:7" ht="12.75">
      <c r="A23" s="88"/>
      <c r="B23" s="101"/>
      <c r="D23" s="102"/>
      <c r="E23" s="102"/>
      <c r="F23" s="22"/>
      <c r="G23" s="134"/>
    </row>
    <row r="24" spans="1:7" ht="12.75">
      <c r="A24" s="15" t="s">
        <v>140</v>
      </c>
      <c r="B24" s="102">
        <f>B12+B22</f>
        <v>70428</v>
      </c>
      <c r="C24" s="102">
        <f>C12+C22</f>
        <v>69932</v>
      </c>
      <c r="D24" s="102">
        <f>D12+D22</f>
        <v>76293</v>
      </c>
      <c r="E24" s="102">
        <f>E12+E22</f>
        <v>77524</v>
      </c>
      <c r="F24" s="22"/>
      <c r="G24" s="134"/>
    </row>
    <row r="25" spans="1:5" ht="13.5">
      <c r="A25" s="104"/>
      <c r="B25" s="17"/>
      <c r="C25" s="17"/>
      <c r="D25" s="17"/>
      <c r="E25" s="17"/>
    </row>
    <row r="26" ht="13.5" customHeight="1">
      <c r="A26" s="15" t="s">
        <v>121</v>
      </c>
    </row>
    <row r="27" spans="1:3" ht="12.75" customHeight="1">
      <c r="A27" s="105" t="s">
        <v>141</v>
      </c>
      <c r="C27" s="22"/>
    </row>
    <row r="28" spans="2:4" ht="12.75">
      <c r="B28" s="106"/>
      <c r="C28" s="106"/>
      <c r="D28" s="106"/>
    </row>
    <row r="29" spans="2:3" ht="12.75">
      <c r="B29" s="106"/>
      <c r="C29" s="106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  <ignoredErrors>
    <ignoredError sqref="B2 E2" numberStoredAsText="1"/>
    <ignoredError sqref="B16 B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SheetLayoutView="100" zoomScalePageLayoutView="0" workbookViewId="0" topLeftCell="A1">
      <selection activeCell="H17" sqref="H17"/>
    </sheetView>
  </sheetViews>
  <sheetFormatPr defaultColWidth="8.00390625" defaultRowHeight="15.75"/>
  <cols>
    <col min="1" max="1" width="25.375" style="107" customWidth="1"/>
    <col min="2" max="4" width="10.625" style="107" customWidth="1"/>
    <col min="5" max="16384" width="8.00390625" style="107" customWidth="1"/>
  </cols>
  <sheetData>
    <row r="1" ht="12.75">
      <c r="A1" s="2" t="s">
        <v>142</v>
      </c>
    </row>
    <row r="2" ht="12.75">
      <c r="A2" s="4" t="s">
        <v>1</v>
      </c>
    </row>
    <row r="3" spans="1:4" ht="24.75" customHeight="1">
      <c r="A3" s="108"/>
      <c r="B3" s="109" t="s">
        <v>143</v>
      </c>
      <c r="C3" s="109" t="s">
        <v>105</v>
      </c>
      <c r="D3" s="109" t="s">
        <v>144</v>
      </c>
    </row>
    <row r="4" ht="12.75">
      <c r="A4" s="110"/>
    </row>
    <row r="5" spans="1:4" ht="12.75">
      <c r="A5" s="111" t="s">
        <v>3</v>
      </c>
      <c r="B5" s="112">
        <v>1264409</v>
      </c>
      <c r="C5" s="112">
        <v>1708887</v>
      </c>
      <c r="D5" s="112">
        <v>2237970</v>
      </c>
    </row>
    <row r="6" spans="1:4" ht="12.75">
      <c r="A6" s="113" t="s">
        <v>145</v>
      </c>
      <c r="B6" s="114">
        <v>771695</v>
      </c>
      <c r="C6" s="115">
        <v>1125941</v>
      </c>
      <c r="D6" s="114">
        <v>1096135</v>
      </c>
    </row>
    <row r="7" spans="1:4" ht="12.75">
      <c r="A7" s="113" t="s">
        <v>146</v>
      </c>
      <c r="B7" s="114">
        <v>462874</v>
      </c>
      <c r="C7" s="112">
        <v>552780</v>
      </c>
      <c r="D7" s="112">
        <v>705924</v>
      </c>
    </row>
    <row r="8" spans="1:4" ht="12.75">
      <c r="A8" s="113" t="s">
        <v>147</v>
      </c>
      <c r="B8" s="114">
        <v>29841</v>
      </c>
      <c r="C8" s="114">
        <v>30165</v>
      </c>
      <c r="D8" s="112">
        <v>435911</v>
      </c>
    </row>
    <row r="9" spans="1:4" ht="12.75">
      <c r="A9" s="111" t="s">
        <v>42</v>
      </c>
      <c r="B9" s="112">
        <v>2608771</v>
      </c>
      <c r="C9" s="112">
        <v>2239117</v>
      </c>
      <c r="D9" s="112">
        <v>1597590</v>
      </c>
    </row>
    <row r="10" spans="1:4" ht="12.75">
      <c r="A10" s="113" t="s">
        <v>148</v>
      </c>
      <c r="B10" s="114">
        <v>1426140</v>
      </c>
      <c r="C10" s="114">
        <v>1307856</v>
      </c>
      <c r="D10" s="114">
        <v>659267</v>
      </c>
    </row>
    <row r="11" spans="1:4" ht="12.75">
      <c r="A11" s="113" t="s">
        <v>149</v>
      </c>
      <c r="B11" s="114">
        <v>959401</v>
      </c>
      <c r="C11" s="114">
        <v>748946</v>
      </c>
      <c r="D11" s="114">
        <v>772082</v>
      </c>
    </row>
    <row r="12" spans="1:4" ht="12.75">
      <c r="A12" s="113" t="s">
        <v>150</v>
      </c>
      <c r="B12" s="114">
        <v>3333</v>
      </c>
      <c r="C12" s="114">
        <v>3556</v>
      </c>
      <c r="D12" s="114">
        <v>1746</v>
      </c>
    </row>
    <row r="13" spans="1:4" ht="12.75">
      <c r="A13" s="113" t="s">
        <v>151</v>
      </c>
      <c r="B13" s="114">
        <v>21479</v>
      </c>
      <c r="C13" s="114">
        <v>23697</v>
      </c>
      <c r="D13" s="114">
        <v>22847</v>
      </c>
    </row>
    <row r="14" spans="1:4" ht="12.75">
      <c r="A14" s="111" t="s">
        <v>7</v>
      </c>
      <c r="B14" s="112">
        <v>406053</v>
      </c>
      <c r="C14" s="112">
        <v>431008</v>
      </c>
      <c r="D14" s="112">
        <v>421064</v>
      </c>
    </row>
    <row r="15" spans="1:4" ht="12.75">
      <c r="A15" s="113" t="s">
        <v>107</v>
      </c>
      <c r="B15" s="112">
        <v>259522</v>
      </c>
      <c r="C15" s="112">
        <v>274065</v>
      </c>
      <c r="D15" s="112">
        <v>259694</v>
      </c>
    </row>
    <row r="16" spans="1:4" ht="12.75">
      <c r="A16" s="113" t="s">
        <v>152</v>
      </c>
      <c r="B16" s="112">
        <v>129503</v>
      </c>
      <c r="C16" s="115">
        <v>139861</v>
      </c>
      <c r="D16" s="112">
        <f>64125+381+90232</f>
        <v>154738</v>
      </c>
    </row>
    <row r="17" spans="1:4" ht="25.5">
      <c r="A17" s="113" t="s">
        <v>153</v>
      </c>
      <c r="B17" s="112">
        <v>17028</v>
      </c>
      <c r="C17" s="112">
        <v>17081</v>
      </c>
      <c r="D17" s="112">
        <v>6632</v>
      </c>
    </row>
    <row r="18" spans="1:4" ht="12.75">
      <c r="A18" s="111" t="s">
        <v>154</v>
      </c>
      <c r="B18" s="112">
        <v>4249687</v>
      </c>
      <c r="C18" s="112">
        <v>4379011</v>
      </c>
      <c r="D18" s="112">
        <v>4256624</v>
      </c>
    </row>
    <row r="19" spans="1:4" ht="12.75">
      <c r="A19" s="111"/>
      <c r="B19" s="115"/>
      <c r="C19" s="115"/>
      <c r="D19" s="115"/>
    </row>
    <row r="20" spans="1:4" ht="12.75">
      <c r="A20" s="111" t="s">
        <v>155</v>
      </c>
      <c r="B20" s="112">
        <v>51057</v>
      </c>
      <c r="C20" s="112">
        <v>37352</v>
      </c>
      <c r="D20" s="112">
        <v>33200</v>
      </c>
    </row>
    <row r="21" spans="1:4" ht="12.75">
      <c r="A21" s="111" t="s">
        <v>156</v>
      </c>
      <c r="B21" s="112">
        <v>344499</v>
      </c>
      <c r="C21" s="112">
        <v>301585</v>
      </c>
      <c r="D21" s="112">
        <v>350223</v>
      </c>
    </row>
    <row r="22" spans="1:4" ht="12.75">
      <c r="A22" s="113" t="s">
        <v>157</v>
      </c>
      <c r="B22" s="114">
        <v>70422</v>
      </c>
      <c r="C22" s="114">
        <v>63106</v>
      </c>
      <c r="D22" s="114">
        <v>43846</v>
      </c>
    </row>
    <row r="23" spans="1:4" ht="12.75">
      <c r="A23" s="113" t="s">
        <v>149</v>
      </c>
      <c r="B23" s="114">
        <v>119799</v>
      </c>
      <c r="C23" s="114">
        <v>113587</v>
      </c>
      <c r="D23" s="114">
        <v>147178</v>
      </c>
    </row>
    <row r="24" spans="1:4" ht="12.75">
      <c r="A24" s="113" t="s">
        <v>158</v>
      </c>
      <c r="B24" s="114">
        <v>23367</v>
      </c>
      <c r="C24" s="114">
        <v>11688</v>
      </c>
      <c r="D24" s="114">
        <v>58333</v>
      </c>
    </row>
    <row r="25" spans="1:4" ht="12.75">
      <c r="A25" s="113" t="s">
        <v>159</v>
      </c>
      <c r="B25" s="114">
        <v>130909</v>
      </c>
      <c r="C25" s="114">
        <v>113204</v>
      </c>
      <c r="D25" s="114">
        <v>100866</v>
      </c>
    </row>
    <row r="26" spans="1:4" ht="12.75">
      <c r="A26" s="111" t="s">
        <v>160</v>
      </c>
      <c r="B26" s="112">
        <v>31515</v>
      </c>
      <c r="C26" s="112">
        <v>9520</v>
      </c>
      <c r="D26" s="112">
        <v>4483</v>
      </c>
    </row>
    <row r="27" spans="1:4" ht="12.75">
      <c r="A27" s="111" t="s">
        <v>161</v>
      </c>
      <c r="B27" s="112">
        <f>SUM(B20,B21,B26)</f>
        <v>427071</v>
      </c>
      <c r="C27" s="112">
        <v>348457</v>
      </c>
      <c r="D27" s="112">
        <v>387906</v>
      </c>
    </row>
    <row r="28" spans="1:4" ht="12.75">
      <c r="A28" s="116"/>
      <c r="B28" s="115"/>
      <c r="C28" s="115"/>
      <c r="D28" s="115"/>
    </row>
    <row r="29" spans="1:4" ht="12.75">
      <c r="A29" s="111" t="s">
        <v>52</v>
      </c>
      <c r="B29" s="112">
        <v>1323054</v>
      </c>
      <c r="C29" s="112">
        <v>1230730</v>
      </c>
      <c r="D29" s="112">
        <v>1780749</v>
      </c>
    </row>
    <row r="30" spans="1:4" ht="12.75">
      <c r="A30" s="116"/>
      <c r="B30" s="115"/>
      <c r="C30" s="115"/>
      <c r="D30" s="115"/>
    </row>
    <row r="31" spans="1:4" ht="12.75">
      <c r="A31" s="111" t="s">
        <v>10</v>
      </c>
      <c r="B31" s="112">
        <v>6029358</v>
      </c>
      <c r="C31" s="112">
        <v>5958198</v>
      </c>
      <c r="D31" s="112">
        <v>6425279</v>
      </c>
    </row>
    <row r="32" spans="1:4" ht="12.75">
      <c r="A32" s="110"/>
      <c r="B32" s="115"/>
      <c r="C32" s="115"/>
      <c r="D32" s="115"/>
    </row>
    <row r="33" spans="1:4" ht="12.75">
      <c r="A33" s="111" t="s">
        <v>162</v>
      </c>
      <c r="B33" s="112">
        <v>1745863</v>
      </c>
      <c r="C33" s="112">
        <v>1651290</v>
      </c>
      <c r="D33" s="112">
        <v>1626620</v>
      </c>
    </row>
    <row r="34" spans="1:4" ht="12.75">
      <c r="A34" s="111" t="s">
        <v>163</v>
      </c>
      <c r="B34" s="112">
        <v>1791301</v>
      </c>
      <c r="C34" s="112">
        <v>1773410</v>
      </c>
      <c r="D34" s="112">
        <v>1995649</v>
      </c>
    </row>
    <row r="35" spans="1:4" ht="12.75">
      <c r="A35" s="111" t="s">
        <v>164</v>
      </c>
      <c r="B35" s="112">
        <v>382207</v>
      </c>
      <c r="C35" s="112">
        <v>350647</v>
      </c>
      <c r="D35" s="112">
        <v>425738</v>
      </c>
    </row>
    <row r="36" spans="1:4" ht="25.5">
      <c r="A36" s="111" t="s">
        <v>165</v>
      </c>
      <c r="B36" s="112">
        <v>136955</v>
      </c>
      <c r="C36" s="112">
        <v>137005</v>
      </c>
      <c r="D36" s="112">
        <v>130685</v>
      </c>
    </row>
    <row r="37" spans="1:4" ht="12.75">
      <c r="A37" s="111" t="s">
        <v>166</v>
      </c>
      <c r="B37" s="112">
        <v>113362</v>
      </c>
      <c r="C37" s="112">
        <v>104786</v>
      </c>
      <c r="D37" s="112">
        <v>102961</v>
      </c>
    </row>
    <row r="38" spans="1:4" ht="12.75">
      <c r="A38" s="111" t="s">
        <v>65</v>
      </c>
      <c r="B38" s="112">
        <v>120107</v>
      </c>
      <c r="C38" s="112">
        <v>106639</v>
      </c>
      <c r="D38" s="112">
        <v>132948</v>
      </c>
    </row>
    <row r="39" spans="1:4" ht="12.75">
      <c r="A39" s="111" t="s">
        <v>167</v>
      </c>
      <c r="B39" s="112">
        <f>SUM(B33:B38)</f>
        <v>4289795</v>
      </c>
      <c r="C39" s="112">
        <f>SUM(C33:C38)</f>
        <v>4123777</v>
      </c>
      <c r="D39" s="112">
        <f>SUM(D33:D38)</f>
        <v>4414601</v>
      </c>
    </row>
    <row r="40" spans="1:4" ht="12.75">
      <c r="A40" s="116"/>
      <c r="B40" s="115"/>
      <c r="C40" s="115"/>
      <c r="D40" s="112"/>
    </row>
    <row r="41" spans="1:4" ht="12.75">
      <c r="A41" s="111" t="s">
        <v>168</v>
      </c>
      <c r="B41" s="112">
        <v>557762</v>
      </c>
      <c r="C41" s="112">
        <v>440292</v>
      </c>
      <c r="D41" s="112">
        <v>508552</v>
      </c>
    </row>
    <row r="42" spans="1:4" ht="12.75">
      <c r="A42" s="111" t="s">
        <v>169</v>
      </c>
      <c r="B42" s="112">
        <v>19558</v>
      </c>
      <c r="C42" s="112">
        <v>11769</v>
      </c>
      <c r="D42" s="112">
        <v>23849</v>
      </c>
    </row>
    <row r="43" spans="1:4" ht="12.75">
      <c r="A43" s="111" t="s">
        <v>170</v>
      </c>
      <c r="B43" s="112">
        <v>440</v>
      </c>
      <c r="C43" s="112">
        <v>777</v>
      </c>
      <c r="D43" s="112">
        <v>966</v>
      </c>
    </row>
    <row r="44" spans="1:4" ht="25.5">
      <c r="A44" s="111" t="s">
        <v>171</v>
      </c>
      <c r="B44" s="112">
        <v>581778</v>
      </c>
      <c r="C44" s="112">
        <v>475879</v>
      </c>
      <c r="D44" s="112">
        <v>7773</v>
      </c>
    </row>
    <row r="45" spans="1:4" ht="12.75">
      <c r="A45" s="111" t="s">
        <v>172</v>
      </c>
      <c r="B45" s="112">
        <v>1567</v>
      </c>
      <c r="C45" s="112">
        <v>21335</v>
      </c>
      <c r="D45" s="112">
        <v>4555</v>
      </c>
    </row>
    <row r="46" spans="1:4" ht="12.75">
      <c r="A46" s="111" t="s">
        <v>173</v>
      </c>
      <c r="B46" s="112">
        <f>SUM(B41:B45)</f>
        <v>1161105</v>
      </c>
      <c r="C46" s="112">
        <f>SUM(C41:C45)</f>
        <v>950052</v>
      </c>
      <c r="D46" s="112">
        <f>SUM(D41:D45)</f>
        <v>545695</v>
      </c>
    </row>
    <row r="47" spans="1:4" ht="12.75">
      <c r="A47" s="116"/>
      <c r="B47" s="115"/>
      <c r="C47" s="112"/>
      <c r="D47" s="112"/>
    </row>
    <row r="48" spans="1:4" ht="12.75">
      <c r="A48" s="111" t="s">
        <v>174</v>
      </c>
      <c r="B48" s="112">
        <v>1202704</v>
      </c>
      <c r="C48" s="112">
        <v>1293614</v>
      </c>
      <c r="D48" s="112">
        <v>1401703</v>
      </c>
    </row>
    <row r="49" spans="1:4" ht="12.75">
      <c r="A49" s="116"/>
      <c r="B49" s="115"/>
      <c r="C49" s="112"/>
      <c r="D49" s="112"/>
    </row>
    <row r="50" spans="1:4" ht="12.75">
      <c r="A50" s="111" t="s">
        <v>19</v>
      </c>
      <c r="B50" s="112">
        <f>SUM(B39,B46,B48)</f>
        <v>6653604</v>
      </c>
      <c r="C50" s="112">
        <f>SUM(C39,C46,C48)</f>
        <v>6367443</v>
      </c>
      <c r="D50" s="112">
        <f>SUM(D39,D46,D48)</f>
        <v>6361999</v>
      </c>
    </row>
    <row r="51" spans="1:4" ht="12.75">
      <c r="A51" s="117"/>
      <c r="B51" s="118"/>
      <c r="C51" s="118"/>
      <c r="D51" s="118"/>
    </row>
    <row r="52" ht="13.5" customHeight="1">
      <c r="A52" s="64" t="s">
        <v>175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r:id="rId1"/>
  <ignoredErrors>
    <ignoredError sqref="B3:D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SheetLayoutView="75" zoomScalePageLayoutView="0" workbookViewId="0" topLeftCell="A1">
      <selection activeCell="F17" sqref="F17"/>
    </sheetView>
  </sheetViews>
  <sheetFormatPr defaultColWidth="8.00390625" defaultRowHeight="15.75"/>
  <cols>
    <col min="1" max="1" width="25.375" style="107" customWidth="1"/>
    <col min="2" max="238" width="9.00390625" style="107" customWidth="1"/>
    <col min="239" max="16384" width="8.00390625" style="107" customWidth="1"/>
  </cols>
  <sheetData>
    <row r="1" ht="12.75">
      <c r="A1" s="2" t="s">
        <v>176</v>
      </c>
    </row>
    <row r="2" ht="12.75">
      <c r="A2" s="4" t="s">
        <v>1</v>
      </c>
    </row>
    <row r="3" spans="1:4" ht="24.75" customHeight="1">
      <c r="A3" s="108"/>
      <c r="B3" s="109">
        <v>2011</v>
      </c>
      <c r="C3" s="109" t="s">
        <v>105</v>
      </c>
      <c r="D3" s="109" t="s">
        <v>144</v>
      </c>
    </row>
    <row r="4" ht="12.75">
      <c r="A4" s="110"/>
    </row>
    <row r="5" spans="1:4" ht="12.75">
      <c r="A5" s="111" t="s">
        <v>3</v>
      </c>
      <c r="B5" s="119">
        <v>325328</v>
      </c>
      <c r="C5" s="119">
        <v>305168</v>
      </c>
      <c r="D5" s="119">
        <v>294235</v>
      </c>
    </row>
    <row r="6" spans="1:4" ht="12.75">
      <c r="A6" s="113" t="s">
        <v>145</v>
      </c>
      <c r="B6" s="120">
        <v>323802</v>
      </c>
      <c r="C6" s="120">
        <v>303807</v>
      </c>
      <c r="D6" s="120">
        <v>292319</v>
      </c>
    </row>
    <row r="7" spans="1:4" ht="12.75">
      <c r="A7" s="113" t="s">
        <v>146</v>
      </c>
      <c r="B7" s="120">
        <v>1526</v>
      </c>
      <c r="C7" s="120">
        <v>1359</v>
      </c>
      <c r="D7" s="120">
        <v>1264</v>
      </c>
    </row>
    <row r="8" spans="1:4" ht="12.75">
      <c r="A8" s="113" t="s">
        <v>147</v>
      </c>
      <c r="B8" s="121">
        <v>0</v>
      </c>
      <c r="C8" s="120">
        <v>2</v>
      </c>
      <c r="D8" s="120">
        <v>652</v>
      </c>
    </row>
    <row r="9" spans="1:4" ht="12.75">
      <c r="A9" s="111" t="s">
        <v>42</v>
      </c>
      <c r="B9" s="119">
        <f>SUM(B10:B13)</f>
        <v>240705</v>
      </c>
      <c r="C9" s="119">
        <f>SUM(C10:C13)</f>
        <v>137829</v>
      </c>
      <c r="D9" s="119">
        <v>167387</v>
      </c>
    </row>
    <row r="10" spans="1:4" ht="12.75">
      <c r="A10" s="113" t="s">
        <v>148</v>
      </c>
      <c r="B10" s="120">
        <v>184377</v>
      </c>
      <c r="C10" s="120">
        <v>90244</v>
      </c>
      <c r="D10" s="120">
        <v>44731</v>
      </c>
    </row>
    <row r="11" spans="1:4" ht="12.75">
      <c r="A11" s="113" t="s">
        <v>149</v>
      </c>
      <c r="B11" s="120">
        <v>53992</v>
      </c>
      <c r="C11" s="120">
        <v>44753</v>
      </c>
      <c r="D11" s="120">
        <v>120459</v>
      </c>
    </row>
    <row r="12" spans="1:4" ht="12.75">
      <c r="A12" s="113" t="s">
        <v>150</v>
      </c>
      <c r="B12" s="120">
        <v>1420</v>
      </c>
      <c r="C12" s="120">
        <v>1949</v>
      </c>
      <c r="D12" s="120">
        <v>1333</v>
      </c>
    </row>
    <row r="13" spans="1:4" ht="12.75">
      <c r="A13" s="113" t="s">
        <v>151</v>
      </c>
      <c r="B13" s="120">
        <v>916</v>
      </c>
      <c r="C13" s="120">
        <v>883</v>
      </c>
      <c r="D13" s="120">
        <v>864</v>
      </c>
    </row>
    <row r="14" spans="1:4" ht="12.75">
      <c r="A14" s="111" t="s">
        <v>7</v>
      </c>
      <c r="B14" s="119">
        <v>18442</v>
      </c>
      <c r="C14" s="119">
        <v>20756</v>
      </c>
      <c r="D14" s="119">
        <v>34346</v>
      </c>
    </row>
    <row r="15" spans="1:4" ht="12.75">
      <c r="A15" s="113" t="s">
        <v>107</v>
      </c>
      <c r="B15" s="120">
        <v>1946</v>
      </c>
      <c r="C15" s="120">
        <v>1877</v>
      </c>
      <c r="D15" s="120">
        <v>1372</v>
      </c>
    </row>
    <row r="16" spans="1:4" ht="12.75">
      <c r="A16" s="113" t="s">
        <v>152</v>
      </c>
      <c r="B16" s="120">
        <v>15087</v>
      </c>
      <c r="C16" s="120">
        <v>17070</v>
      </c>
      <c r="D16" s="120">
        <v>32327</v>
      </c>
    </row>
    <row r="17" spans="1:4" ht="25.5">
      <c r="A17" s="113" t="s">
        <v>153</v>
      </c>
      <c r="B17" s="120">
        <v>1410</v>
      </c>
      <c r="C17" s="120">
        <v>1809</v>
      </c>
      <c r="D17" s="120">
        <v>646</v>
      </c>
    </row>
    <row r="18" spans="1:4" ht="12.75">
      <c r="A18" s="111" t="s">
        <v>154</v>
      </c>
      <c r="B18" s="111">
        <f>SUM(B5,B9,B14)</f>
        <v>584475</v>
      </c>
      <c r="C18" s="111">
        <f>SUM(C5,C9,C14)</f>
        <v>463753</v>
      </c>
      <c r="D18" s="111">
        <v>495968</v>
      </c>
    </row>
    <row r="19" spans="1:3" ht="12.75">
      <c r="A19" s="111"/>
      <c r="C19" s="111"/>
    </row>
    <row r="20" spans="1:4" ht="12.75">
      <c r="A20" s="111" t="s">
        <v>155</v>
      </c>
      <c r="B20" s="119">
        <v>760</v>
      </c>
      <c r="C20" s="111">
        <v>49</v>
      </c>
      <c r="D20" s="119">
        <v>3777</v>
      </c>
    </row>
    <row r="21" spans="1:4" ht="12.75">
      <c r="A21" s="111" t="s">
        <v>156</v>
      </c>
      <c r="B21" s="119">
        <v>82391</v>
      </c>
      <c r="C21" s="111">
        <v>75031</v>
      </c>
      <c r="D21" s="119">
        <v>42809</v>
      </c>
    </row>
    <row r="22" spans="1:4" ht="12.75">
      <c r="A22" s="113" t="s">
        <v>177</v>
      </c>
      <c r="B22" s="120">
        <v>71067</v>
      </c>
      <c r="C22" s="120">
        <v>64584</v>
      </c>
      <c r="D22" s="120">
        <v>27913</v>
      </c>
    </row>
    <row r="23" spans="1:4" ht="12.75">
      <c r="A23" s="113" t="s">
        <v>149</v>
      </c>
      <c r="B23" s="120">
        <v>8583</v>
      </c>
      <c r="C23" s="120">
        <v>9692</v>
      </c>
      <c r="D23" s="120">
        <v>14475</v>
      </c>
    </row>
    <row r="24" spans="1:4" ht="12.75">
      <c r="A24" s="113" t="s">
        <v>158</v>
      </c>
      <c r="B24" s="120">
        <v>2741</v>
      </c>
      <c r="C24" s="120">
        <v>755</v>
      </c>
      <c r="D24" s="120">
        <v>420</v>
      </c>
    </row>
    <row r="25" spans="1:4" ht="12.75">
      <c r="A25" s="113" t="s">
        <v>159</v>
      </c>
      <c r="B25" s="114" t="s">
        <v>178</v>
      </c>
      <c r="C25" s="114" t="s">
        <v>178</v>
      </c>
      <c r="D25" s="122" t="s">
        <v>178</v>
      </c>
    </row>
    <row r="26" spans="1:4" ht="12.75">
      <c r="A26" s="111" t="s">
        <v>160</v>
      </c>
      <c r="B26" s="119">
        <v>30</v>
      </c>
      <c r="C26" s="119">
        <v>398</v>
      </c>
      <c r="D26" s="111">
        <v>44</v>
      </c>
    </row>
    <row r="27" spans="1:4" ht="12.75">
      <c r="A27" s="111" t="s">
        <v>161</v>
      </c>
      <c r="B27" s="111">
        <f>SUM(B20:B21,B26)</f>
        <v>83181</v>
      </c>
      <c r="C27" s="111">
        <f>SUM(C20:C21,C26)</f>
        <v>75478</v>
      </c>
      <c r="D27" s="111">
        <f>SUM(D20:D21,D26)</f>
        <v>46630</v>
      </c>
    </row>
    <row r="28" spans="1:4" ht="12.75">
      <c r="A28" s="116"/>
      <c r="C28" s="119"/>
      <c r="D28" s="111"/>
    </row>
    <row r="29" spans="1:4" ht="12.75">
      <c r="A29" s="111" t="s">
        <v>52</v>
      </c>
      <c r="B29" s="111">
        <v>24171</v>
      </c>
      <c r="C29" s="119">
        <v>43284</v>
      </c>
      <c r="D29" s="111">
        <v>34782</v>
      </c>
    </row>
    <row r="30" spans="1:4" ht="12.75">
      <c r="A30" s="116"/>
      <c r="C30" s="119"/>
      <c r="D30" s="111"/>
    </row>
    <row r="31" spans="1:4" ht="12.75">
      <c r="A31" s="111" t="s">
        <v>10</v>
      </c>
      <c r="B31" s="111">
        <f>SUM(B18,B27,B29)</f>
        <v>691827</v>
      </c>
      <c r="C31" s="111">
        <f>SUM(C18,C27,C29)</f>
        <v>582515</v>
      </c>
      <c r="D31" s="111">
        <f>SUM(D18,D27,D29)</f>
        <v>577380</v>
      </c>
    </row>
    <row r="32" spans="1:4" ht="12.75">
      <c r="A32" s="110"/>
      <c r="C32" s="119"/>
      <c r="D32" s="111"/>
    </row>
    <row r="33" spans="1:4" ht="12.75">
      <c r="A33" s="110"/>
      <c r="C33" s="119"/>
      <c r="D33" s="111"/>
    </row>
    <row r="34" spans="1:4" ht="12.75">
      <c r="A34" s="111" t="s">
        <v>162</v>
      </c>
      <c r="B34" s="119">
        <v>229103</v>
      </c>
      <c r="C34" s="119">
        <v>217570</v>
      </c>
      <c r="D34" s="111">
        <v>205838</v>
      </c>
    </row>
    <row r="35" spans="1:4" ht="12.75">
      <c r="A35" s="111" t="s">
        <v>163</v>
      </c>
      <c r="B35" s="119">
        <v>190809</v>
      </c>
      <c r="C35" s="119">
        <v>165383</v>
      </c>
      <c r="D35" s="111">
        <v>152353</v>
      </c>
    </row>
    <row r="36" spans="1:4" ht="12.75">
      <c r="A36" s="111" t="s">
        <v>164</v>
      </c>
      <c r="B36" s="119">
        <v>44308</v>
      </c>
      <c r="C36" s="119">
        <v>29089</v>
      </c>
      <c r="D36" s="111">
        <v>27112</v>
      </c>
    </row>
    <row r="37" spans="1:4" ht="25.5">
      <c r="A37" s="111" t="s">
        <v>165</v>
      </c>
      <c r="B37" s="119">
        <v>14197</v>
      </c>
      <c r="C37" s="119">
        <v>12855</v>
      </c>
      <c r="D37" s="111">
        <v>11138</v>
      </c>
    </row>
    <row r="38" spans="1:4" ht="12.75">
      <c r="A38" s="111" t="s">
        <v>166</v>
      </c>
      <c r="B38" s="119">
        <v>17979</v>
      </c>
      <c r="C38" s="119">
        <v>17118</v>
      </c>
      <c r="D38" s="111">
        <v>16227</v>
      </c>
    </row>
    <row r="39" spans="1:4" ht="12.75">
      <c r="A39" s="111" t="s">
        <v>65</v>
      </c>
      <c r="B39" s="119">
        <v>5962</v>
      </c>
      <c r="C39" s="119">
        <v>19016</v>
      </c>
      <c r="D39" s="111">
        <v>37403</v>
      </c>
    </row>
    <row r="40" spans="1:4" ht="12.75">
      <c r="A40" s="111" t="s">
        <v>167</v>
      </c>
      <c r="B40" s="111">
        <f>SUM(B34:B39)</f>
        <v>502358</v>
      </c>
      <c r="C40" s="111">
        <f>SUM(C34:C39)</f>
        <v>461031</v>
      </c>
      <c r="D40" s="111">
        <f>SUM(D34:D39)</f>
        <v>450071</v>
      </c>
    </row>
    <row r="41" spans="1:4" ht="12.75">
      <c r="A41" s="116"/>
      <c r="C41" s="119"/>
      <c r="D41" s="111"/>
    </row>
    <row r="42" spans="1:4" ht="12.75">
      <c r="A42" s="111" t="s">
        <v>168</v>
      </c>
      <c r="B42" s="119">
        <v>133289</v>
      </c>
      <c r="C42" s="119">
        <v>129493</v>
      </c>
      <c r="D42" s="111">
        <v>99257</v>
      </c>
    </row>
    <row r="43" spans="1:4" ht="12.75">
      <c r="A43" s="111" t="s">
        <v>179</v>
      </c>
      <c r="B43" s="119">
        <v>5139</v>
      </c>
      <c r="C43" s="119">
        <v>7082</v>
      </c>
      <c r="D43" s="111">
        <v>6074</v>
      </c>
    </row>
    <row r="44" spans="1:4" ht="25.5">
      <c r="A44" s="111" t="s">
        <v>180</v>
      </c>
      <c r="B44" s="119">
        <v>1836</v>
      </c>
      <c r="C44" s="119">
        <v>2565</v>
      </c>
      <c r="D44" s="111">
        <v>1200</v>
      </c>
    </row>
    <row r="45" spans="1:4" ht="25.5">
      <c r="A45" s="111" t="s">
        <v>171</v>
      </c>
      <c r="B45" s="119">
        <v>483</v>
      </c>
      <c r="C45" s="119">
        <v>1116</v>
      </c>
      <c r="D45" s="111">
        <v>27</v>
      </c>
    </row>
    <row r="46" spans="1:4" ht="12.75">
      <c r="A46" s="111" t="s">
        <v>173</v>
      </c>
      <c r="B46" s="111">
        <f>SUM(B42:B45)</f>
        <v>140747</v>
      </c>
      <c r="C46" s="111">
        <f>SUM(C42:C45)</f>
        <v>140256</v>
      </c>
      <c r="D46" s="111">
        <f>SUM(D42:D45)</f>
        <v>106558</v>
      </c>
    </row>
    <row r="47" spans="1:4" ht="12.75">
      <c r="A47" s="116"/>
      <c r="C47" s="119"/>
      <c r="D47" s="111"/>
    </row>
    <row r="48" spans="1:4" ht="12.75">
      <c r="A48" s="111" t="s">
        <v>174</v>
      </c>
      <c r="B48" s="119">
        <v>40071</v>
      </c>
      <c r="C48" s="119">
        <v>36831</v>
      </c>
      <c r="D48" s="111">
        <v>50906</v>
      </c>
    </row>
    <row r="49" spans="1:4" ht="12.75">
      <c r="A49" s="116"/>
      <c r="C49" s="119"/>
      <c r="D49" s="111"/>
    </row>
    <row r="50" spans="1:4" ht="12.75">
      <c r="A50" s="111" t="s">
        <v>19</v>
      </c>
      <c r="B50" s="111">
        <f>SUM(B40,B46,B48)</f>
        <v>683176</v>
      </c>
      <c r="C50" s="111">
        <f>SUM(C40,C46,C48)</f>
        <v>638118</v>
      </c>
      <c r="D50" s="111">
        <f>SUM(D40,D46,D48)</f>
        <v>607535</v>
      </c>
    </row>
    <row r="51" spans="1:4" ht="12.75">
      <c r="A51" s="117"/>
      <c r="B51" s="118"/>
      <c r="C51" s="123"/>
      <c r="D51" s="118"/>
    </row>
    <row r="52" ht="13.5" customHeight="1">
      <c r="A52" s="64" t="s">
        <v>181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fitToHeight="1" fitToWidth="1" horizontalDpi="600" verticalDpi="600" orientation="portrait" paperSize="9" r:id="rId1"/>
  <ignoredErrors>
    <ignoredError sqref="C3:D3" numberStoredAsText="1"/>
    <ignoredError sqref="B9:C9 B27:D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Rosalia Giambrone</cp:lastModifiedBy>
  <cp:lastPrinted>2014-10-02T07:16:09Z</cp:lastPrinted>
  <dcterms:modified xsi:type="dcterms:W3CDTF">2014-10-03T10:21:29Z</dcterms:modified>
  <cp:category/>
  <cp:version/>
  <cp:contentType/>
  <cp:contentStatus/>
</cp:coreProperties>
</file>