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41" windowWidth="15450" windowHeight="11640" tabRatio="613" activeTab="0"/>
  </bookViews>
  <sheets>
    <sheet name="Tab7.7" sheetId="1" r:id="rId1"/>
    <sheet name="Tab7.6" sheetId="2" r:id="rId2"/>
    <sheet name="Tab7.5" sheetId="3" r:id="rId3"/>
    <sheet name="Tab7.4" sheetId="4" r:id="rId4"/>
    <sheet name="Tab7.3." sheetId="5" r:id="rId5"/>
    <sheet name="Tab7.2_segue" sheetId="6" r:id="rId6"/>
    <sheet name="Tab. 7_2" sheetId="7" r:id="rId7"/>
    <sheet name="Tab.7_1" sheetId="8" r:id="rId8"/>
  </sheets>
  <definedNames/>
  <calcPr fullCalcOnLoad="1"/>
</workbook>
</file>

<file path=xl/sharedStrings.xml><?xml version="1.0" encoding="utf-8"?>
<sst xmlns="http://schemas.openxmlformats.org/spreadsheetml/2006/main" count="243" uniqueCount="81">
  <si>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</si>
  <si>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</si>
  <si>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</si>
  <si>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</si>
  <si>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</si>
  <si>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</si>
  <si>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</si>
  <si>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</si>
  <si>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</si>
  <si>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</si>
  <si>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Sud-Isole</t>
  </si>
  <si>
    <t>Nord-Centro</t>
  </si>
  <si>
    <t>Italia</t>
  </si>
  <si>
    <t>Fonte: Elaborazione su dati ISTAT</t>
  </si>
  <si>
    <t>Totale</t>
  </si>
  <si>
    <t>Ammontare</t>
  </si>
  <si>
    <t>Numero</t>
  </si>
  <si>
    <t>-</t>
  </si>
  <si>
    <t>Tratte non accettate</t>
  </si>
  <si>
    <t>Assegni bancari</t>
  </si>
  <si>
    <t>Pagherò, vaglia e tratte accettate</t>
  </si>
  <si>
    <t>Delitti</t>
  </si>
  <si>
    <t xml:space="preserve">Fonte: Elaborazione su dati ISTAT </t>
  </si>
  <si>
    <t>Suicidi</t>
  </si>
  <si>
    <t>Per 100.000 abitanti</t>
  </si>
  <si>
    <t>Furti</t>
  </si>
  <si>
    <t>Omicidi volontari</t>
  </si>
  <si>
    <t>Violenze sessuali</t>
  </si>
  <si>
    <t>Rapine</t>
  </si>
  <si>
    <t>Sequestri di persona</t>
  </si>
  <si>
    <t>Altri delitti</t>
  </si>
  <si>
    <t xml:space="preserve"> Totale</t>
  </si>
  <si>
    <t>Detenuti</t>
  </si>
  <si>
    <t>Italia = 100</t>
  </si>
  <si>
    <t>Produz. e comm. di stupefa-centi</t>
  </si>
  <si>
    <t>Delitti denunciati per 100.000 abitanti</t>
  </si>
  <si>
    <t>2008</t>
  </si>
  <si>
    <t>2009</t>
  </si>
  <si>
    <t>2010</t>
  </si>
  <si>
    <t>2011</t>
  </si>
  <si>
    <t>Procedimenti consensuali</t>
  </si>
  <si>
    <t>Procedimenti giudiziali</t>
  </si>
  <si>
    <t>Totale procedimenti</t>
  </si>
  <si>
    <t>N. di figli affidati</t>
  </si>
  <si>
    <t>Procedimenti di separazione</t>
  </si>
  <si>
    <t>Agricoltura, foreste, caccia e pesca</t>
  </si>
  <si>
    <t>Industria, commercio ed artigianato</t>
  </si>
  <si>
    <t>Edilizia ed urbanistica</t>
  </si>
  <si>
    <t>Istruzione, antichità, belle arti, ecc.</t>
  </si>
  <si>
    <t>Elezioni</t>
  </si>
  <si>
    <t>Tavola 7. 2  Protesti per specie dei titoli (ammontare in migliaia di euro)</t>
  </si>
  <si>
    <r>
      <t xml:space="preserve">Tavola 7.2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Protesti per specie dei titoli (ammontare in migliaia di euro)</t>
    </r>
  </si>
  <si>
    <t>Tavola 7.3  Procedimenti di separazione personale dei coniugi per tipo di esaurimento</t>
  </si>
  <si>
    <t>Tavola 7.4  Delitti e persone denunciate all'Autorità giudiziaria dalle Forze dell'ordine</t>
  </si>
  <si>
    <t>Tavola 7. 5   Delitti denunciati all'Autorità giudiziaria dalle Forze dell'ordine per tipo di delitto</t>
  </si>
  <si>
    <t>Tavola 7.6  Detenuti presenti e detenuti tossicodipendenti per nazionalità</t>
  </si>
  <si>
    <t>2012</t>
  </si>
  <si>
    <t>Province - 2012</t>
  </si>
  <si>
    <t>Corti d'Appello - 2012</t>
  </si>
  <si>
    <t>Ripartizioni - 2012</t>
  </si>
  <si>
    <t>Fonte: Elaborazione su dati del  Ministero della Giustizia - Dipartimento Amministrazione Penitenziaria (DAP)</t>
  </si>
  <si>
    <r>
      <rPr>
        <i/>
        <sz val="10"/>
        <rFont val="Arial"/>
        <family val="2"/>
      </rPr>
      <t>di cui:</t>
    </r>
    <r>
      <rPr>
        <sz val="10"/>
        <rFont val="Arial"/>
        <family val="2"/>
      </rPr>
      <t xml:space="preserve"> stranieri</t>
    </r>
  </si>
  <si>
    <r>
      <rPr>
        <i/>
        <sz val="10"/>
        <rFont val="Arial"/>
        <family val="2"/>
      </rPr>
      <t>di cui:</t>
    </r>
    <r>
      <rPr>
        <sz val="10"/>
        <rFont val="Arial"/>
        <family val="2"/>
      </rPr>
      <t xml:space="preserve"> tossicodipendenti</t>
    </r>
  </si>
  <si>
    <r>
      <rPr>
        <i/>
        <sz val="10"/>
        <rFont val="Arial"/>
        <family val="2"/>
      </rPr>
      <t xml:space="preserve">di cui: </t>
    </r>
    <r>
      <rPr>
        <sz val="10"/>
        <rFont val="Arial"/>
        <family val="2"/>
      </rPr>
      <t>donne</t>
    </r>
  </si>
  <si>
    <r>
      <rPr>
        <i/>
        <sz val="10"/>
        <rFont val="Arial"/>
        <family val="2"/>
      </rPr>
      <t xml:space="preserve">di cui: </t>
    </r>
    <r>
      <rPr>
        <sz val="10"/>
        <rFont val="Arial"/>
        <family val="2"/>
      </rPr>
      <t xml:space="preserve"> omicidi di mafia</t>
    </r>
  </si>
  <si>
    <t>Di presunti autori noti</t>
  </si>
  <si>
    <t>Ambiente</t>
  </si>
  <si>
    <t>Autorizzazione concessioni, demanio statale, regionale</t>
  </si>
  <si>
    <t>Comuni, province, enti pubblici in generale</t>
  </si>
  <si>
    <t>Accesso ai documenti</t>
  </si>
  <si>
    <t>Altre</t>
  </si>
  <si>
    <t>Appalti pubblici</t>
  </si>
  <si>
    <t>Esecuzione del giudicato</t>
  </si>
  <si>
    <t>Tavola 7.1  Movimento dei procedimenti sopravvenuti ed esauriti presso i Tribunali amministrativi regionali (TAR) per materia di ricorso</t>
  </si>
  <si>
    <t>Sopravvenuti</t>
  </si>
  <si>
    <t>Esauriti</t>
  </si>
  <si>
    <t>Ripartizioni -  2012</t>
  </si>
  <si>
    <t>2013</t>
  </si>
  <si>
    <t>Italia=100</t>
  </si>
  <si>
    <r>
      <rPr>
        <i/>
        <sz val="10"/>
        <rFont val="Arial"/>
        <family val="2"/>
      </rPr>
      <t>di cui</t>
    </r>
    <r>
      <rPr>
        <sz val="10"/>
        <rFont val="Arial"/>
        <family val="2"/>
      </rPr>
      <t xml:space="preserve"> maschi</t>
    </r>
  </si>
  <si>
    <t>Tavola 7. 7  Mortalità per suicidio per genere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</si>
</sst>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 ;\-#,##0.0\ "/>
    <numFmt numFmtId="165" formatCode="0.0"/>
    <numFmt numFmtId="166" formatCode="#,##0_ ;\-#,##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.0E+00"/>
    <numFmt numFmtId="172" formatCode="0E+0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General_)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#,##0;[Red]#,##0"/>
  </numFmts>
  <fonts count="51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166" fontId="0" fillId="0" borderId="10" xfId="46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0" xfId="46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65" fontId="5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165" fontId="5" fillId="0" borderId="0" xfId="0" applyNumberFormat="1" applyFont="1" applyBorder="1" applyAlignment="1">
      <alignment horizontal="right" indent="1"/>
    </xf>
    <xf numFmtId="164" fontId="0" fillId="0" borderId="0" xfId="46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166" fontId="0" fillId="0" borderId="0" xfId="46" applyNumberFormat="1" applyFont="1" applyFill="1" applyBorder="1" applyAlignment="1">
      <alignment horizontal="right"/>
    </xf>
    <xf numFmtId="166" fontId="0" fillId="0" borderId="0" xfId="46" applyNumberFormat="1" applyFont="1" applyBorder="1" applyAlignment="1">
      <alignment horizontal="right" indent="1"/>
    </xf>
    <xf numFmtId="164" fontId="0" fillId="0" borderId="0" xfId="46" applyNumberFormat="1" applyFont="1" applyBorder="1" applyAlignment="1">
      <alignment horizontal="right" indent="1"/>
    </xf>
    <xf numFmtId="49" fontId="0" fillId="0" borderId="11" xfId="0" applyNumberFormat="1" applyFont="1" applyBorder="1" applyAlignment="1">
      <alignment horizontal="right" vertical="center" wrapText="1" indent="1"/>
    </xf>
    <xf numFmtId="165" fontId="5" fillId="0" borderId="0" xfId="0" applyNumberFormat="1" applyFont="1" applyAlignment="1">
      <alignment horizontal="right" indent="1"/>
    </xf>
    <xf numFmtId="166" fontId="11" fillId="0" borderId="0" xfId="46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166" fontId="0" fillId="0" borderId="0" xfId="46" applyNumberFormat="1" applyFont="1" applyFill="1" applyBorder="1" applyAlignment="1">
      <alignment horizontal="right" indent="1"/>
    </xf>
    <xf numFmtId="166" fontId="0" fillId="0" borderId="0" xfId="46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0" fillId="0" borderId="0" xfId="0" applyFont="1" applyAlignment="1">
      <alignment/>
    </xf>
    <xf numFmtId="0" fontId="0" fillId="0" borderId="11" xfId="0" applyBorder="1" applyAlignment="1">
      <alignment/>
    </xf>
    <xf numFmtId="3" fontId="4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65" fontId="5" fillId="0" borderId="10" xfId="0" applyNumberFormat="1" applyFont="1" applyBorder="1" applyAlignment="1">
      <alignment wrapText="1"/>
    </xf>
    <xf numFmtId="164" fontId="0" fillId="0" borderId="0" xfId="46" applyNumberFormat="1" applyFont="1" applyFill="1" applyBorder="1" applyAlignment="1">
      <alignment horizontal="right" inden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justify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3314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5"/>
        <xdr:cNvSpPr txBox="1">
          <a:spLocks noChangeArrowheads="1"/>
        </xdr:cNvSpPr>
      </xdr:nvSpPr>
      <xdr:spPr>
        <a:xfrm>
          <a:off x="3314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8"/>
        <xdr:cNvSpPr txBox="1">
          <a:spLocks noChangeArrowheads="1"/>
        </xdr:cNvSpPr>
      </xdr:nvSpPr>
      <xdr:spPr>
        <a:xfrm>
          <a:off x="3314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7052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705225" y="1104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5" name="Text Box 7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752475" y="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37052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0" name="Testo 5"/>
        <xdr:cNvSpPr txBox="1">
          <a:spLocks noChangeArrowheads="1"/>
        </xdr:cNvSpPr>
      </xdr:nvSpPr>
      <xdr:spPr>
        <a:xfrm>
          <a:off x="37052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1" name="Testo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2" name="Testo 8"/>
        <xdr:cNvSpPr txBox="1">
          <a:spLocks noChangeArrowheads="1"/>
        </xdr:cNvSpPr>
      </xdr:nvSpPr>
      <xdr:spPr>
        <a:xfrm>
          <a:off x="37052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3" name="Testo 9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94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37052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4076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3705225" y="1104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407670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0" name="Text Box 11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1" name="Text Box 11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28" name="Text Box 12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9" name="Text Box 12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0" name="Text Box 13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1" name="Text Box 13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2" name="Text Box 13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3" name="Text Box 13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34" name="Text Box 13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5" name="Text Box 13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6" name="Text Box 13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7" name="Text Box 13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8" name="Text Box 13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9" name="Text Box 13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0" name="Text Box 14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1" name="Text Box 14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2" name="Text Box 14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3" name="Text Box 14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4" name="Text Box 14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5" name="Text Box 14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8" name="Text Box 14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9" name="Text Box 14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0" name="Text Box 15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1" name="Text Box 15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4" name="Text Box 15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5" name="Text Box 15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6" name="Text Box 15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7" name="Text Box 15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8" name="Text Box 15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0" name="Text Box 16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1" name="Text Box 16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2" name="Text Box 16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3" name="Text Box 16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4" name="Text Box 16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5" name="Text Box 16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6" name="Text Box 16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7" name="Text Box 16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8" name="Text Box 16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9" name="Text Box 16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70" name="Text Box 17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1" name="Text Box 17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2" name="Text Box 17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3" name="Text Box 17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4" name="Text Box 17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5" name="Text Box 17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76" name="Text Box 17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7" name="Text Box 17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8" name="Text Box 17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9" name="Text Box 17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0" name="Text Box 18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1" name="Text Box 18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82" name="Text Box 18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3" name="Text Box 18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4" name="Text Box 18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5" name="Text Box 18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6" name="Text Box 18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7" name="Text Box 18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88" name="Text Box 18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9" name="Text Box 18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0" name="Text Box 19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1" name="Text Box 19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2" name="Text Box 19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3" name="Text Box 19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94" name="Text Box 19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5" name="Text Box 19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6" name="Text Box 19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7" name="Text Box 19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8" name="Text Box 19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9" name="Text Box 19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0" name="Text Box 20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1" name="Text Box 20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2" name="Text Box 20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3" name="Text Box 20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4" name="Text Box 20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5" name="Text Box 20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6" name="Text Box 20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7" name="Text Box 20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8" name="Text Box 20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9" name="Text Box 20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0" name="Text Box 21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1" name="Text Box 21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12" name="Text Box 21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3" name="Text Box 21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4" name="Text Box 21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5" name="Text Box 21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6" name="Text Box 21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7" name="Text Box 21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18" name="Text Box 21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9" name="Text Box 21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0" name="Text Box 22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1" name="Text Box 22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2" name="Text Box 22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3" name="Text Box 22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4" name="Text Box 22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5" name="Text Box 22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6" name="Text Box 22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7" name="Text Box 22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8" name="Text Box 22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9" name="Text Box 22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0" name="Text Box 23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1" name="Text Box 23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32" name="Text Box 23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3" name="Text Box 23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4" name="Text Box 23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5" name="Text Box 23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36" name="Text Box 23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7" name="Text Box 23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8" name="Text Box 23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9" name="Text Box 23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0" name="Text Box 24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1" name="Text Box 24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2" name="Text Box 24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3" name="Text Box 24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4" name="Text Box 24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5" name="Text Box 24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6" name="Text Box 24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7" name="Text Box 24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8" name="Text Box 24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9" name="Text Box 24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0" name="Text Box 25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1" name="Text Box 25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2" name="Text Box 25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3" name="Text Box 25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54" name="Text Box 25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5" name="Text Box 25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6" name="Text Box 25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7" name="Text Box 25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8" name="Text Box 25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9" name="Text Box 25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60" name="Text Box 26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1" name="Text Box 26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2" name="Text Box 26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3" name="Text Box 26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4" name="Text Box 26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5" name="Text Box 26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66" name="Text Box 26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7" name="Text Box 26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8" name="Text Box 26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9" name="Text Box 26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0" name="Text Box 27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1" name="Text Box 27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2" name="Text Box 27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3" name="Text Box 27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4" name="Text Box 27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5" name="Text Box 27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6" name="Text Box 27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7" name="Text Box 27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8" name="Text Box 27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9" name="Text Box 27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0" name="Text Box 28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1" name="Text Box 28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2" name="Text Box 28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3" name="Text Box 28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84" name="Text Box 28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285" name="Testo 5"/>
        <xdr:cNvSpPr txBox="1">
          <a:spLocks noChangeArrowheads="1"/>
        </xdr:cNvSpPr>
      </xdr:nvSpPr>
      <xdr:spPr>
        <a:xfrm>
          <a:off x="3705225" y="7334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286" name="Testo 5"/>
        <xdr:cNvSpPr txBox="1">
          <a:spLocks noChangeArrowheads="1"/>
        </xdr:cNvSpPr>
      </xdr:nvSpPr>
      <xdr:spPr>
        <a:xfrm>
          <a:off x="4352925" y="7334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87" name="Text Box 287"/>
        <xdr:cNvSpPr txBox="1">
          <a:spLocks noChangeArrowheads="1"/>
        </xdr:cNvSpPr>
      </xdr:nvSpPr>
      <xdr:spPr>
        <a:xfrm>
          <a:off x="752475" y="25717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88" name="Text Box 288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89" name="Text Box 289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90" name="Text Box 290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1" name="Text Box 292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2" name="Text Box 293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93" name="Text Box 294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4" name="Text Box 296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5" name="Text Box 297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96" name="Text Box 298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7" name="Text Box 300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8" name="Text Box 301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9" name="Text Box 302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0" name="Text Box 303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01" name="Text Box 304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2" name="Text Box 306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3" name="Text Box 307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4" name="Text Box 308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5" name="Text Box 309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06" name="Text Box 310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7" name="Text Box 312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8" name="Text Box 313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9" name="Text Box 314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10" name="Text Box 315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11" name="Text Box 316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2" name="Text Box 317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13" name="Text Box 318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14" name="Text Box 319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15" name="Text Box 320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6" name="Text Box 321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17" name="Text Box 322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18" name="Text Box 323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19" name="Text Box 324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0" name="Text Box 325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1" name="Text Box 326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2" name="Text Box 327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23" name="Text Box 328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4" name="Text Box 329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5" name="Text Box 330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6" name="Text Box 331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7" name="Text Box 332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8" name="Text Box 333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29" name="Text Box 334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0" name="Text Box 335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1" name="Text Box 336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2" name="Text Box 337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3" name="Text Box 338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4" name="Text Box 339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35" name="Text Box 340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6" name="Text Box 341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7" name="Text Box 342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8" name="Text Box 343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9" name="Text Box 344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40" name="Text Box 345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41" name="Text Box 346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42" name="Text Box 347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43" name="Text Box 348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44" name="Text Box 349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45" name="Text Box 350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46" name="Text Box 351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47" name="Text Box 352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48" name="Text Box 353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49" name="Text Box 354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50" name="Text Box 355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1" name="Text Box 356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2" name="Text Box 357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53" name="Text Box 358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54" name="Text Box 359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5" name="Text Box 360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6" name="Text Box 361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7" name="Text Box 362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8" name="Text Box 363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59" name="Text Box 364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60" name="Text Box 365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1" name="Text Box 366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2" name="Text Box 367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3" name="Text Box 368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4" name="Text Box 369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65" name="Text Box 370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66" name="Text Box 371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7" name="Text Box 372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8" name="Text Box 373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9" name="Text Box 374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70" name="Text Box 375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71" name="Text Box 376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38200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23812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23812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23812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4" name="Testo 9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1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2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3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7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6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0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1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9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3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4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5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9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0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3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9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0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4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5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43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4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5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6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7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8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9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5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1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2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53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4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5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6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7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5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5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0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2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6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65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6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7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8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9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0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1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7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3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4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5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6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7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8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9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0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1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2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3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4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5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6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7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8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89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90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91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92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94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95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96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97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3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4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5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6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7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8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9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0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1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2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3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14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5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6" name="Testo 3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7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8" name="Testo 8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9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0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1" name="Testo 2"/>
        <xdr:cNvSpPr txBox="1">
          <a:spLocks noChangeArrowheads="1"/>
        </xdr:cNvSpPr>
      </xdr:nvSpPr>
      <xdr:spPr>
        <a:xfrm>
          <a:off x="838200" y="143827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2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4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5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6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27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28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29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0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1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2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3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4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5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6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37" name="Testo 3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38" name="Testo 8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39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40" name="Testo 5"/>
        <xdr:cNvSpPr txBox="1">
          <a:spLocks noChangeArrowheads="1"/>
        </xdr:cNvSpPr>
      </xdr:nvSpPr>
      <xdr:spPr>
        <a:xfrm>
          <a:off x="2105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41" name="Testo 6"/>
        <xdr:cNvSpPr txBox="1">
          <a:spLocks noChangeArrowheads="1"/>
        </xdr:cNvSpPr>
      </xdr:nvSpPr>
      <xdr:spPr>
        <a:xfrm>
          <a:off x="2105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242" name="Testo 5"/>
        <xdr:cNvSpPr txBox="1">
          <a:spLocks noChangeArrowheads="1"/>
        </xdr:cNvSpPr>
      </xdr:nvSpPr>
      <xdr:spPr>
        <a:xfrm>
          <a:off x="2381250" y="4800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243" name="Testo 6"/>
        <xdr:cNvSpPr txBox="1">
          <a:spLocks noChangeArrowheads="1"/>
        </xdr:cNvSpPr>
      </xdr:nvSpPr>
      <xdr:spPr>
        <a:xfrm>
          <a:off x="27527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4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5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6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7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8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4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5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5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2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6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65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6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7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8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9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7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71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2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3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4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5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6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7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7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9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80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1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2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3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4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5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6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7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8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9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0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1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2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3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4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5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6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7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8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9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00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1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2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3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4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5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6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0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8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9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10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1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2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3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4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1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16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7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8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9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0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2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22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3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4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5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6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7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8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2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30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31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2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3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4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5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6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7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8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9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0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1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2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3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4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5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6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7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8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9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66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67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68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69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0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1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2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7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4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5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76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7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8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9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0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8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82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3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4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5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6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8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88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9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0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1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2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3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4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9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6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7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98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99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0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1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2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3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4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5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6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7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8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9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10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11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2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3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4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5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1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1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1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19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20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6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27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28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29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0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31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2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3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4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5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6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37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8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9" name="Testo 3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0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1" name="Testo 8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2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43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4" name="Testo 2"/>
        <xdr:cNvSpPr txBox="1">
          <a:spLocks noChangeArrowheads="1"/>
        </xdr:cNvSpPr>
      </xdr:nvSpPr>
      <xdr:spPr>
        <a:xfrm>
          <a:off x="838200" y="143827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5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6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7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8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49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0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1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2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3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4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5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6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7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8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9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460" name="Testo 3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461" name="Testo 8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2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63" name="Testo 5"/>
        <xdr:cNvSpPr txBox="1">
          <a:spLocks noChangeArrowheads="1"/>
        </xdr:cNvSpPr>
      </xdr:nvSpPr>
      <xdr:spPr>
        <a:xfrm>
          <a:off x="2105025" y="510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64" name="Testo 6"/>
        <xdr:cNvSpPr txBox="1">
          <a:spLocks noChangeArrowheads="1"/>
        </xdr:cNvSpPr>
      </xdr:nvSpPr>
      <xdr:spPr>
        <a:xfrm>
          <a:off x="2105025" y="510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465" name="Testo 5"/>
        <xdr:cNvSpPr txBox="1">
          <a:spLocks noChangeArrowheads="1"/>
        </xdr:cNvSpPr>
      </xdr:nvSpPr>
      <xdr:spPr>
        <a:xfrm>
          <a:off x="2381250" y="51054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466" name="Testo 6"/>
        <xdr:cNvSpPr txBox="1">
          <a:spLocks noChangeArrowheads="1"/>
        </xdr:cNvSpPr>
      </xdr:nvSpPr>
      <xdr:spPr>
        <a:xfrm>
          <a:off x="2752725" y="510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7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8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9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70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71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72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3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4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5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6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77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8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9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0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82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3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4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5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6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87" name="Testo 2"/>
        <xdr:cNvSpPr txBox="1">
          <a:spLocks noChangeArrowheads="1"/>
        </xdr:cNvSpPr>
      </xdr:nvSpPr>
      <xdr:spPr>
        <a:xfrm>
          <a:off x="3429000" y="1438275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8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9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0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2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3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4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5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6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7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8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9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00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0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02" name="Testo 3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03" name="Testo 8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4" name="Testo 5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5" name="Testo 6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6" name="Testo 5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7" name="Testo 6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08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09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0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1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2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13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4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5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6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7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18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9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0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1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2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23" name="Testo 2"/>
        <xdr:cNvSpPr txBox="1">
          <a:spLocks noChangeArrowheads="1"/>
        </xdr:cNvSpPr>
      </xdr:nvSpPr>
      <xdr:spPr>
        <a:xfrm>
          <a:off x="3429000" y="1438275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4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5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6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7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8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9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0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2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3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4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5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6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7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38" name="Testo 3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39" name="Testo 8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33242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5"/>
        <xdr:cNvSpPr txBox="1">
          <a:spLocks noChangeArrowheads="1"/>
        </xdr:cNvSpPr>
      </xdr:nvSpPr>
      <xdr:spPr>
        <a:xfrm>
          <a:off x="33242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8"/>
        <xdr:cNvSpPr txBox="1">
          <a:spLocks noChangeArrowheads="1"/>
        </xdr:cNvSpPr>
      </xdr:nvSpPr>
      <xdr:spPr>
        <a:xfrm>
          <a:off x="33242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" name="Testo 3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" name="Testo 5"/>
        <xdr:cNvSpPr txBox="1">
          <a:spLocks noChangeArrowheads="1"/>
        </xdr:cNvSpPr>
      </xdr:nvSpPr>
      <xdr:spPr>
        <a:xfrm>
          <a:off x="3324225" y="4762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7" name="Testo 5"/>
        <xdr:cNvSpPr txBox="1">
          <a:spLocks noChangeArrowheads="1"/>
        </xdr:cNvSpPr>
      </xdr:nvSpPr>
      <xdr:spPr>
        <a:xfrm>
          <a:off x="3324225" y="7905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" name="Testo 3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8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8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2" name="Testo 3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6" name="Testo 3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7" name="Testo 8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5"/>
        <xdr:cNvSpPr txBox="1">
          <a:spLocks noChangeArrowheads="1"/>
        </xdr:cNvSpPr>
      </xdr:nvSpPr>
      <xdr:spPr>
        <a:xfrm>
          <a:off x="3838575" y="79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2124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1" name="Testo 9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1114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124075" y="762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4" name="Testo 4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14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7" name="Testo 4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8" name="Testo 9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1114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35814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35814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7" name="Testo 9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35814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5.7109375" style="3" customWidth="1"/>
    <col min="2" max="3" width="11.00390625" style="3" customWidth="1"/>
    <col min="4" max="4" width="12.00390625" style="3" customWidth="1"/>
    <col min="5" max="16384" width="9.140625" style="3" customWidth="1"/>
  </cols>
  <sheetData>
    <row r="1" spans="1:4" ht="37.5" customHeight="1">
      <c r="A1" s="60" t="s">
        <v>80</v>
      </c>
      <c r="B1" s="61"/>
      <c r="C1" s="61"/>
      <c r="D1" s="61"/>
    </row>
    <row r="2" spans="1:4" ht="24.75" customHeight="1">
      <c r="A2" s="62"/>
      <c r="B2" s="64" t="s">
        <v>23</v>
      </c>
      <c r="C2" s="64"/>
      <c r="D2" s="64"/>
    </row>
    <row r="3" spans="1:4" ht="36" customHeight="1">
      <c r="A3" s="63"/>
      <c r="B3" s="27" t="s">
        <v>14</v>
      </c>
      <c r="C3" s="27" t="s">
        <v>79</v>
      </c>
      <c r="D3" s="27" t="s">
        <v>24</v>
      </c>
    </row>
    <row r="4" spans="1:4" ht="21.75" customHeight="1">
      <c r="A4" s="58" t="s">
        <v>0</v>
      </c>
      <c r="B4" s="58"/>
      <c r="C4" s="58"/>
      <c r="D4" s="58"/>
    </row>
    <row r="5" spans="1:4" ht="12.75" customHeight="1">
      <c r="A5" s="4" t="s">
        <v>37</v>
      </c>
      <c r="B5" s="34">
        <v>264</v>
      </c>
      <c r="C5" s="34">
        <v>201</v>
      </c>
      <c r="D5" s="35">
        <v>5.2</v>
      </c>
    </row>
    <row r="6" spans="1:4" ht="12.75" customHeight="1">
      <c r="A6" s="4" t="s">
        <v>38</v>
      </c>
      <c r="B6" s="34">
        <v>274</v>
      </c>
      <c r="C6" s="34">
        <v>218</v>
      </c>
      <c r="D6" s="35">
        <v>5.4</v>
      </c>
    </row>
    <row r="7" spans="1:4" ht="12.75" customHeight="1">
      <c r="A7" s="4" t="s">
        <v>39</v>
      </c>
      <c r="B7" s="34">
        <v>288</v>
      </c>
      <c r="C7" s="34">
        <v>239</v>
      </c>
      <c r="D7" s="35">
        <v>5.8</v>
      </c>
    </row>
    <row r="8" spans="1:4" ht="12.75" customHeight="1">
      <c r="A8" s="4" t="s">
        <v>56</v>
      </c>
      <c r="B8" s="34">
        <v>325</v>
      </c>
      <c r="C8" s="34">
        <v>261</v>
      </c>
      <c r="D8" s="35">
        <v>6.5</v>
      </c>
    </row>
    <row r="9" spans="1:4" ht="21.75" customHeight="1">
      <c r="A9" s="59" t="s">
        <v>57</v>
      </c>
      <c r="B9" s="59"/>
      <c r="C9" s="59"/>
      <c r="D9" s="59"/>
    </row>
    <row r="10" spans="1:7" ht="12.75" customHeight="1">
      <c r="A10" s="5" t="s">
        <v>1</v>
      </c>
      <c r="B10" s="34">
        <v>24</v>
      </c>
      <c r="C10" s="34">
        <v>20</v>
      </c>
      <c r="D10" s="35">
        <v>5.4</v>
      </c>
      <c r="F10" s="21"/>
      <c r="G10" s="21"/>
    </row>
    <row r="11" spans="1:4" ht="12.75" customHeight="1">
      <c r="A11" s="5" t="s">
        <v>2</v>
      </c>
      <c r="B11" s="34">
        <v>20</v>
      </c>
      <c r="C11" s="34">
        <v>16</v>
      </c>
      <c r="D11" s="35">
        <v>7.3</v>
      </c>
    </row>
    <row r="12" spans="1:4" ht="12.75" customHeight="1">
      <c r="A12" s="5" t="s">
        <v>3</v>
      </c>
      <c r="B12" s="34">
        <v>77</v>
      </c>
      <c r="C12" s="34">
        <v>64</v>
      </c>
      <c r="D12" s="35">
        <v>7.1</v>
      </c>
    </row>
    <row r="13" spans="1:4" ht="12.75" customHeight="1">
      <c r="A13" s="5" t="s">
        <v>4</v>
      </c>
      <c r="B13" s="34">
        <v>17</v>
      </c>
      <c r="C13" s="34">
        <v>13</v>
      </c>
      <c r="D13" s="35">
        <v>9.8</v>
      </c>
    </row>
    <row r="14" spans="1:4" ht="12.75" customHeight="1">
      <c r="A14" s="5" t="s">
        <v>5</v>
      </c>
      <c r="B14" s="34">
        <v>41</v>
      </c>
      <c r="C14" s="34">
        <v>32</v>
      </c>
      <c r="D14" s="35">
        <v>6.3</v>
      </c>
    </row>
    <row r="15" spans="1:4" ht="12.75" customHeight="1">
      <c r="A15" s="5" t="s">
        <v>6</v>
      </c>
      <c r="B15" s="34">
        <v>67</v>
      </c>
      <c r="C15" s="34">
        <v>54</v>
      </c>
      <c r="D15" s="35">
        <v>5.4</v>
      </c>
    </row>
    <row r="16" spans="1:4" ht="12.75" customHeight="1">
      <c r="A16" s="5" t="s">
        <v>7</v>
      </c>
      <c r="B16" s="34">
        <v>17</v>
      </c>
      <c r="C16" s="34">
        <v>13</v>
      </c>
      <c r="D16" s="35">
        <v>5.5</v>
      </c>
    </row>
    <row r="17" spans="1:4" ht="12.75" customHeight="1">
      <c r="A17" s="5" t="s">
        <v>8</v>
      </c>
      <c r="B17" s="34">
        <v>23</v>
      </c>
      <c r="C17" s="34">
        <v>18</v>
      </c>
      <c r="D17" s="35">
        <v>5.8</v>
      </c>
    </row>
    <row r="18" spans="1:4" ht="12.75" customHeight="1">
      <c r="A18" s="5" t="s">
        <v>9</v>
      </c>
      <c r="B18" s="34">
        <v>39</v>
      </c>
      <c r="C18" s="34">
        <v>31</v>
      </c>
      <c r="D18" s="57">
        <v>9.1</v>
      </c>
    </row>
    <row r="19" spans="1:4" s="6" customFormat="1" ht="21.75" customHeight="1">
      <c r="A19" s="59" t="s">
        <v>59</v>
      </c>
      <c r="B19" s="59"/>
      <c r="C19" s="59"/>
      <c r="D19" s="59"/>
    </row>
    <row r="20" spans="1:4" ht="12.75" customHeight="1">
      <c r="A20" s="5" t="s">
        <v>10</v>
      </c>
      <c r="B20" s="34">
        <f>486+702</f>
        <v>1188</v>
      </c>
      <c r="C20" s="34">
        <f>406+565</f>
        <v>971</v>
      </c>
      <c r="D20" s="35">
        <f>B20/20621144*100000</f>
        <v>5.761077077004069</v>
      </c>
    </row>
    <row r="21" spans="1:4" ht="12.75" customHeight="1">
      <c r="A21" s="5" t="s">
        <v>11</v>
      </c>
      <c r="B21" s="34">
        <f>B22-B20</f>
        <v>2958</v>
      </c>
      <c r="C21" s="34">
        <f>C22-C20</f>
        <v>2260</v>
      </c>
      <c r="D21" s="35">
        <f>B21/39064083*100000</f>
        <v>7.572173139197968</v>
      </c>
    </row>
    <row r="22" spans="1:4" s="7" customFormat="1" ht="12.75" customHeight="1">
      <c r="A22" s="5" t="s">
        <v>12</v>
      </c>
      <c r="B22" s="34">
        <v>4146</v>
      </c>
      <c r="C22" s="34">
        <v>3231</v>
      </c>
      <c r="D22" s="35">
        <v>7</v>
      </c>
    </row>
    <row r="23" spans="1:4" s="7" customFormat="1" ht="24" customHeight="1">
      <c r="A23" s="26" t="s">
        <v>33</v>
      </c>
      <c r="B23" s="22">
        <f>+B7*100/B22</f>
        <v>6.9464544138929085</v>
      </c>
      <c r="C23" s="22">
        <f>+C7*100/C22</f>
        <v>7.397090683998762</v>
      </c>
      <c r="D23" s="22">
        <f>+D7*100/D22</f>
        <v>82.85714285714286</v>
      </c>
    </row>
    <row r="24" spans="1:4" ht="12.75">
      <c r="A24" s="9"/>
      <c r="B24" s="10"/>
      <c r="C24" s="10"/>
      <c r="D24" s="10"/>
    </row>
    <row r="25" spans="1:4" ht="13.5" customHeight="1">
      <c r="A25" s="5" t="s">
        <v>22</v>
      </c>
      <c r="B25" s="5"/>
      <c r="C25" s="5"/>
      <c r="D25" s="5"/>
    </row>
  </sheetData>
  <sheetProtection/>
  <mergeCells count="6">
    <mergeCell ref="A4:D4"/>
    <mergeCell ref="A9:D9"/>
    <mergeCell ref="A19:D19"/>
    <mergeCell ref="A1:D1"/>
    <mergeCell ref="A2:A3"/>
    <mergeCell ref="B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6 A7:A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6" sqref="L6:Q14"/>
    </sheetView>
  </sheetViews>
  <sheetFormatPr defaultColWidth="9.140625" defaultRowHeight="12.75"/>
  <cols>
    <col min="1" max="1" width="10.8515625" style="3" customWidth="1"/>
    <col min="2" max="3" width="9.7109375" style="3" customWidth="1"/>
    <col min="4" max="4" width="0.85546875" style="3" customWidth="1"/>
    <col min="5" max="6" width="9.7109375" style="3" customWidth="1"/>
    <col min="7" max="7" width="0.85546875" style="3" customWidth="1"/>
    <col min="8" max="9" width="9.7109375" style="3" customWidth="1"/>
    <col min="10" max="16384" width="9.140625" style="3" customWidth="1"/>
  </cols>
  <sheetData>
    <row r="1" spans="1:8" ht="24.75" customHeight="1">
      <c r="A1" s="1" t="s">
        <v>55</v>
      </c>
      <c r="B1" s="2"/>
      <c r="C1" s="2"/>
      <c r="D1" s="2"/>
      <c r="E1" s="2"/>
      <c r="F1" s="2"/>
      <c r="G1" s="2"/>
      <c r="H1" s="2"/>
    </row>
    <row r="2" spans="1:9" ht="33" customHeight="1">
      <c r="A2" s="62"/>
      <c r="B2" s="64" t="s">
        <v>32</v>
      </c>
      <c r="C2" s="64"/>
      <c r="D2" s="30"/>
      <c r="E2" s="64" t="s">
        <v>61</v>
      </c>
      <c r="F2" s="64"/>
      <c r="G2" s="30"/>
      <c r="H2" s="64" t="s">
        <v>62</v>
      </c>
      <c r="I2" s="64"/>
    </row>
    <row r="3" spans="1:9" ht="29.25" customHeight="1">
      <c r="A3" s="63"/>
      <c r="B3" s="27" t="s">
        <v>14</v>
      </c>
      <c r="C3" s="27" t="s">
        <v>63</v>
      </c>
      <c r="D3" s="11"/>
      <c r="E3" s="27" t="s">
        <v>14</v>
      </c>
      <c r="F3" s="27" t="s">
        <v>63</v>
      </c>
      <c r="G3" s="11"/>
      <c r="H3" s="27" t="s">
        <v>14</v>
      </c>
      <c r="I3" s="27" t="s">
        <v>61</v>
      </c>
    </row>
    <row r="4" spans="1:9" ht="30" customHeight="1">
      <c r="A4" s="58" t="s">
        <v>0</v>
      </c>
      <c r="B4" s="58"/>
      <c r="C4" s="58"/>
      <c r="D4" s="58"/>
      <c r="E4" s="58"/>
      <c r="F4" s="58"/>
      <c r="G4" s="58"/>
      <c r="H4" s="58"/>
      <c r="I4" s="68"/>
    </row>
    <row r="5" spans="1:9" ht="12.75" customHeight="1">
      <c r="A5" s="4" t="s">
        <v>37</v>
      </c>
      <c r="B5" s="12">
        <v>7581</v>
      </c>
      <c r="C5" s="12">
        <v>173</v>
      </c>
      <c r="D5" s="12"/>
      <c r="E5" s="12">
        <v>1909</v>
      </c>
      <c r="F5" s="12">
        <v>57</v>
      </c>
      <c r="G5" s="12"/>
      <c r="H5" s="12">
        <v>1192</v>
      </c>
      <c r="I5" s="12">
        <v>147</v>
      </c>
    </row>
    <row r="6" spans="1:9" ht="12.75" customHeight="1">
      <c r="A6" s="4" t="s">
        <v>38</v>
      </c>
      <c r="B6" s="12">
        <v>7812</v>
      </c>
      <c r="C6" s="12">
        <v>198</v>
      </c>
      <c r="D6" s="12"/>
      <c r="E6" s="12">
        <v>1855</v>
      </c>
      <c r="F6" s="12">
        <v>68</v>
      </c>
      <c r="G6" s="12"/>
      <c r="H6" s="12">
        <v>1305</v>
      </c>
      <c r="I6" s="12">
        <v>308</v>
      </c>
    </row>
    <row r="7" spans="1:9" ht="12.75" customHeight="1">
      <c r="A7" s="4" t="s">
        <v>39</v>
      </c>
      <c r="B7" s="12">
        <v>7521</v>
      </c>
      <c r="C7" s="12">
        <v>196</v>
      </c>
      <c r="D7" s="12"/>
      <c r="E7" s="12">
        <v>1624</v>
      </c>
      <c r="F7" s="12">
        <v>29</v>
      </c>
      <c r="G7" s="12"/>
      <c r="H7" s="12">
        <v>1433</v>
      </c>
      <c r="I7" s="12">
        <v>277</v>
      </c>
    </row>
    <row r="8" spans="1:9" ht="12.75" customHeight="1">
      <c r="A8" s="4" t="s">
        <v>56</v>
      </c>
      <c r="B8" s="12">
        <v>7098</v>
      </c>
      <c r="C8" s="12">
        <v>171</v>
      </c>
      <c r="D8" s="12"/>
      <c r="E8" s="12">
        <v>1372</v>
      </c>
      <c r="F8" s="12">
        <v>30</v>
      </c>
      <c r="G8" s="12"/>
      <c r="H8" s="12">
        <v>1214</v>
      </c>
      <c r="I8" s="12">
        <v>188</v>
      </c>
    </row>
    <row r="9" spans="1:9" ht="12.75" customHeight="1">
      <c r="A9" s="4" t="s">
        <v>77</v>
      </c>
      <c r="B9" s="12">
        <v>6690</v>
      </c>
      <c r="C9" s="12">
        <v>138</v>
      </c>
      <c r="D9" s="12"/>
      <c r="E9" s="12">
        <v>1169</v>
      </c>
      <c r="F9" s="12">
        <v>29</v>
      </c>
      <c r="G9" s="12"/>
      <c r="H9" s="12">
        <v>1127</v>
      </c>
      <c r="I9" s="12">
        <v>207</v>
      </c>
    </row>
    <row r="10" spans="1:9" ht="21.75" customHeight="1">
      <c r="A10" s="59" t="s">
        <v>10</v>
      </c>
      <c r="B10" s="59"/>
      <c r="C10" s="59"/>
      <c r="D10" s="59"/>
      <c r="E10" s="59"/>
      <c r="F10" s="59"/>
      <c r="G10" s="59"/>
      <c r="H10" s="59"/>
      <c r="I10" s="67"/>
    </row>
    <row r="11" spans="1:9" ht="12.75" customHeight="1">
      <c r="A11" s="4" t="s">
        <v>37</v>
      </c>
      <c r="B11" s="12">
        <v>27513</v>
      </c>
      <c r="C11" s="12">
        <v>809</v>
      </c>
      <c r="D11" s="12"/>
      <c r="E11" s="12">
        <v>6070</v>
      </c>
      <c r="F11" s="12">
        <v>251</v>
      </c>
      <c r="G11" s="12"/>
      <c r="H11" s="12">
        <v>5948</v>
      </c>
      <c r="I11" s="12">
        <v>651</v>
      </c>
    </row>
    <row r="12" spans="1:9" ht="12.75" customHeight="1">
      <c r="A12" s="4" t="s">
        <v>38</v>
      </c>
      <c r="B12" s="12">
        <v>28759</v>
      </c>
      <c r="C12" s="12">
        <v>933</v>
      </c>
      <c r="D12" s="12"/>
      <c r="E12" s="12">
        <v>7471</v>
      </c>
      <c r="F12" s="12">
        <v>248</v>
      </c>
      <c r="G12" s="12"/>
      <c r="H12" s="12">
        <v>6147</v>
      </c>
      <c r="I12" s="12">
        <v>1117</v>
      </c>
    </row>
    <row r="13" spans="1:9" ht="12.75" customHeight="1">
      <c r="A13" s="4" t="s">
        <v>39</v>
      </c>
      <c r="B13" s="12">
        <v>28132</v>
      </c>
      <c r="C13" s="12">
        <v>920</v>
      </c>
      <c r="D13" s="12"/>
      <c r="E13" s="12">
        <v>5550</v>
      </c>
      <c r="F13" s="12">
        <v>236</v>
      </c>
      <c r="G13" s="12"/>
      <c r="H13" s="12">
        <v>5982</v>
      </c>
      <c r="I13" s="12">
        <v>875</v>
      </c>
    </row>
    <row r="14" spans="1:9" ht="12.75" customHeight="1">
      <c r="A14" s="4" t="s">
        <v>56</v>
      </c>
      <c r="B14" s="12">
        <v>27285</v>
      </c>
      <c r="C14" s="12">
        <v>921</v>
      </c>
      <c r="D14" s="12"/>
      <c r="E14" s="12">
        <v>4927</v>
      </c>
      <c r="F14" s="12">
        <v>191</v>
      </c>
      <c r="G14" s="12"/>
      <c r="H14" s="12">
        <v>5848</v>
      </c>
      <c r="I14" s="12">
        <v>937</v>
      </c>
    </row>
    <row r="15" spans="1:9" ht="12.75" customHeight="1">
      <c r="A15" s="4" t="s">
        <v>77</v>
      </c>
      <c r="B15" s="12">
        <v>26042</v>
      </c>
      <c r="C15" s="12">
        <v>875</v>
      </c>
      <c r="D15" s="12"/>
      <c r="E15" s="12">
        <v>4127</v>
      </c>
      <c r="F15" s="12">
        <v>179</v>
      </c>
      <c r="G15" s="12"/>
      <c r="H15" s="12">
        <v>4702</v>
      </c>
      <c r="I15" s="12">
        <v>599</v>
      </c>
    </row>
    <row r="16" spans="1:9" ht="21.75" customHeight="1">
      <c r="A16" s="59" t="s">
        <v>11</v>
      </c>
      <c r="B16" s="59"/>
      <c r="C16" s="59"/>
      <c r="D16" s="59"/>
      <c r="E16" s="59"/>
      <c r="F16" s="59"/>
      <c r="G16" s="59"/>
      <c r="H16" s="59"/>
      <c r="I16" s="67"/>
    </row>
    <row r="17" spans="1:9" ht="12.75" customHeight="1">
      <c r="A17" s="4" t="s">
        <v>37</v>
      </c>
      <c r="B17" s="12">
        <f aca="true" t="shared" si="0" ref="B17:C20">B23-B11</f>
        <v>37278</v>
      </c>
      <c r="C17" s="12">
        <f t="shared" si="0"/>
        <v>1942</v>
      </c>
      <c r="D17" s="12"/>
      <c r="E17" s="12">
        <f aca="true" t="shared" si="1" ref="E17:F20">E23-E11</f>
        <v>17997</v>
      </c>
      <c r="F17" s="12">
        <f t="shared" si="1"/>
        <v>951</v>
      </c>
      <c r="G17" s="12"/>
      <c r="H17" s="12">
        <f aca="true" t="shared" si="2" ref="H17:I20">H23-H11</f>
        <v>9939</v>
      </c>
      <c r="I17" s="12">
        <f t="shared" si="2"/>
        <v>3137</v>
      </c>
    </row>
    <row r="18" spans="1:9" ht="12.75" customHeight="1">
      <c r="A18" s="4" t="s">
        <v>38</v>
      </c>
      <c r="B18" s="12">
        <f t="shared" si="0"/>
        <v>39202</v>
      </c>
      <c r="C18" s="12">
        <f t="shared" si="0"/>
        <v>1997</v>
      </c>
      <c r="D18" s="12"/>
      <c r="E18" s="12">
        <f t="shared" si="1"/>
        <v>17483</v>
      </c>
      <c r="F18" s="12">
        <f t="shared" si="1"/>
        <v>1001</v>
      </c>
      <c r="G18" s="12"/>
      <c r="H18" s="12">
        <f t="shared" si="2"/>
        <v>10098</v>
      </c>
      <c r="I18" s="12">
        <f t="shared" si="2"/>
        <v>3921</v>
      </c>
    </row>
    <row r="19" spans="1:9" ht="12.75" customHeight="1">
      <c r="A19" s="4" t="s">
        <v>39</v>
      </c>
      <c r="B19" s="12">
        <f t="shared" si="0"/>
        <v>38765</v>
      </c>
      <c r="C19" s="12">
        <f t="shared" si="0"/>
        <v>1888</v>
      </c>
      <c r="D19" s="12"/>
      <c r="E19" s="12">
        <f t="shared" si="1"/>
        <v>18624</v>
      </c>
      <c r="F19" s="12">
        <f t="shared" si="1"/>
        <v>935</v>
      </c>
      <c r="G19" s="12"/>
      <c r="H19" s="12">
        <f t="shared" si="2"/>
        <v>10382</v>
      </c>
      <c r="I19" s="12">
        <f t="shared" si="2"/>
        <v>4013</v>
      </c>
    </row>
    <row r="20" spans="1:9" ht="12.75" customHeight="1">
      <c r="A20" s="4" t="s">
        <v>56</v>
      </c>
      <c r="B20" s="12">
        <f t="shared" si="0"/>
        <v>38416</v>
      </c>
      <c r="C20" s="12">
        <f t="shared" si="0"/>
        <v>1883</v>
      </c>
      <c r="D20" s="12"/>
      <c r="E20" s="12">
        <f t="shared" si="1"/>
        <v>18565</v>
      </c>
      <c r="F20" s="12">
        <f t="shared" si="1"/>
        <v>937</v>
      </c>
      <c r="G20" s="12"/>
      <c r="H20" s="12">
        <f t="shared" si="2"/>
        <v>9815</v>
      </c>
      <c r="I20" s="12">
        <f t="shared" si="2"/>
        <v>3927</v>
      </c>
    </row>
    <row r="21" spans="1:9" ht="12.75" customHeight="1">
      <c r="A21" s="4" t="s">
        <v>77</v>
      </c>
      <c r="B21" s="12">
        <f>B27-B15</f>
        <v>36494</v>
      </c>
      <c r="C21" s="12">
        <f aca="true" t="shared" si="3" ref="C21:I21">C27-C15</f>
        <v>1819</v>
      </c>
      <c r="D21" s="12"/>
      <c r="E21" s="12">
        <f t="shared" si="3"/>
        <v>17727</v>
      </c>
      <c r="F21" s="12">
        <f t="shared" si="3"/>
        <v>900</v>
      </c>
      <c r="G21" s="12"/>
      <c r="H21" s="12">
        <f t="shared" si="3"/>
        <v>10177</v>
      </c>
      <c r="I21" s="12">
        <f t="shared" si="3"/>
        <v>4192</v>
      </c>
    </row>
    <row r="22" spans="1:9" ht="21.75" customHeight="1">
      <c r="A22" s="59" t="s">
        <v>12</v>
      </c>
      <c r="B22" s="59"/>
      <c r="C22" s="59"/>
      <c r="D22" s="59"/>
      <c r="E22" s="59"/>
      <c r="F22" s="59"/>
      <c r="G22" s="59"/>
      <c r="H22" s="59"/>
      <c r="I22" s="67"/>
    </row>
    <row r="23" spans="1:9" s="5" customFormat="1" ht="12.75" customHeight="1">
      <c r="A23" s="4" t="s">
        <v>37</v>
      </c>
      <c r="B23" s="12">
        <v>64791</v>
      </c>
      <c r="C23" s="12">
        <v>2751</v>
      </c>
      <c r="D23" s="12"/>
      <c r="E23" s="12">
        <v>24067</v>
      </c>
      <c r="F23" s="12">
        <v>1202</v>
      </c>
      <c r="G23" s="12"/>
      <c r="H23" s="12">
        <v>15887</v>
      </c>
      <c r="I23" s="12">
        <v>3788</v>
      </c>
    </row>
    <row r="24" spans="1:9" s="5" customFormat="1" ht="12.75" customHeight="1">
      <c r="A24" s="4" t="s">
        <v>38</v>
      </c>
      <c r="B24" s="12">
        <v>67961</v>
      </c>
      <c r="C24" s="12">
        <v>2930</v>
      </c>
      <c r="D24" s="12"/>
      <c r="E24" s="12">
        <v>24954</v>
      </c>
      <c r="F24" s="12">
        <v>1249</v>
      </c>
      <c r="G24" s="12"/>
      <c r="H24" s="12">
        <v>16245</v>
      </c>
      <c r="I24" s="12">
        <v>5038</v>
      </c>
    </row>
    <row r="25" spans="1:9" s="5" customFormat="1" ht="12.75" customHeight="1">
      <c r="A25" s="4" t="s">
        <v>39</v>
      </c>
      <c r="B25" s="12">
        <v>66897</v>
      </c>
      <c r="C25" s="12">
        <v>2808</v>
      </c>
      <c r="D25" s="12"/>
      <c r="E25" s="12">
        <v>24174</v>
      </c>
      <c r="F25" s="12">
        <v>1171</v>
      </c>
      <c r="G25" s="12"/>
      <c r="H25" s="12">
        <v>16364</v>
      </c>
      <c r="I25" s="12">
        <v>4888</v>
      </c>
    </row>
    <row r="26" spans="1:9" s="5" customFormat="1" ht="12.75" customHeight="1">
      <c r="A26" s="4" t="s">
        <v>56</v>
      </c>
      <c r="B26" s="12">
        <v>65701</v>
      </c>
      <c r="C26" s="12">
        <v>2804</v>
      </c>
      <c r="D26" s="12"/>
      <c r="E26" s="12">
        <v>23492</v>
      </c>
      <c r="F26" s="12">
        <v>1128</v>
      </c>
      <c r="G26" s="12"/>
      <c r="H26" s="12">
        <v>15663</v>
      </c>
      <c r="I26" s="12">
        <v>4864</v>
      </c>
    </row>
    <row r="27" spans="1:9" s="5" customFormat="1" ht="12.75" customHeight="1">
      <c r="A27" s="39" t="s">
        <v>77</v>
      </c>
      <c r="B27" s="12">
        <v>62536</v>
      </c>
      <c r="C27" s="12">
        <v>2694</v>
      </c>
      <c r="D27" s="12"/>
      <c r="E27" s="12">
        <v>21854</v>
      </c>
      <c r="F27" s="12">
        <v>1079</v>
      </c>
      <c r="G27" s="12"/>
      <c r="H27" s="12">
        <v>14879</v>
      </c>
      <c r="I27" s="12">
        <v>4791</v>
      </c>
    </row>
    <row r="28" spans="1:9" ht="13.5" customHeight="1">
      <c r="A28" s="65" t="s">
        <v>60</v>
      </c>
      <c r="B28" s="65"/>
      <c r="C28" s="65"/>
      <c r="D28" s="65"/>
      <c r="E28" s="65"/>
      <c r="F28" s="65"/>
      <c r="G28" s="65"/>
      <c r="H28" s="65"/>
      <c r="I28" s="65"/>
    </row>
    <row r="29" spans="1:9" ht="12.75">
      <c r="A29" s="66"/>
      <c r="B29" s="66"/>
      <c r="C29" s="66"/>
      <c r="D29" s="66"/>
      <c r="E29" s="66"/>
      <c r="F29" s="66"/>
      <c r="G29" s="66"/>
      <c r="H29" s="66"/>
      <c r="I29" s="66"/>
    </row>
  </sheetData>
  <sheetProtection/>
  <mergeCells count="9">
    <mergeCell ref="A28:I29"/>
    <mergeCell ref="A10:I10"/>
    <mergeCell ref="A16:I16"/>
    <mergeCell ref="A22:I22"/>
    <mergeCell ref="H2:I2"/>
    <mergeCell ref="A4:I4"/>
    <mergeCell ref="A2:A3"/>
    <mergeCell ref="B2:C2"/>
    <mergeCell ref="E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11:A15 A17:A21 A26:A27 A23:A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12.140625" style="3" customWidth="1"/>
    <col min="2" max="5" width="9.7109375" style="3" customWidth="1"/>
    <col min="6" max="8" width="9.140625" style="3" customWidth="1"/>
    <col min="9" max="9" width="10.140625" style="3" customWidth="1"/>
    <col min="10" max="10" width="10.57421875" style="3" customWidth="1"/>
    <col min="11" max="16384" width="9.140625" style="3" customWidth="1"/>
  </cols>
  <sheetData>
    <row r="1" spans="1:5" ht="24.75" customHeight="1">
      <c r="A1" s="1" t="s">
        <v>54</v>
      </c>
      <c r="B1" s="2"/>
      <c r="C1" s="2"/>
      <c r="D1" s="2"/>
      <c r="E1" s="2"/>
    </row>
    <row r="2" spans="1:10" ht="22.5" customHeight="1">
      <c r="A2" s="62"/>
      <c r="B2" s="72" t="s">
        <v>26</v>
      </c>
      <c r="C2" s="72"/>
      <c r="D2" s="73" t="s">
        <v>27</v>
      </c>
      <c r="E2" s="41" t="s">
        <v>25</v>
      </c>
      <c r="F2" s="41" t="s">
        <v>28</v>
      </c>
      <c r="G2" s="73" t="s">
        <v>29</v>
      </c>
      <c r="H2" s="73" t="s">
        <v>34</v>
      </c>
      <c r="I2" s="73" t="s">
        <v>30</v>
      </c>
      <c r="J2" s="73" t="s">
        <v>14</v>
      </c>
    </row>
    <row r="3" spans="1:10" ht="38.25">
      <c r="A3" s="63"/>
      <c r="B3" s="27" t="s">
        <v>14</v>
      </c>
      <c r="C3" s="27" t="s">
        <v>64</v>
      </c>
      <c r="D3" s="74"/>
      <c r="E3" s="27" t="s">
        <v>14</v>
      </c>
      <c r="F3" s="27" t="s">
        <v>31</v>
      </c>
      <c r="G3" s="74"/>
      <c r="H3" s="74"/>
      <c r="I3" s="74"/>
      <c r="J3" s="74"/>
    </row>
    <row r="4" spans="1:10" ht="27.7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2.75" customHeight="1">
      <c r="A5" s="4" t="s">
        <v>36</v>
      </c>
      <c r="B5" s="12">
        <v>49</v>
      </c>
      <c r="C5" s="12">
        <v>12</v>
      </c>
      <c r="D5" s="12">
        <v>356</v>
      </c>
      <c r="E5" s="12">
        <v>106310</v>
      </c>
      <c r="F5" s="12">
        <v>4897</v>
      </c>
      <c r="G5" s="12">
        <v>196</v>
      </c>
      <c r="H5" s="12">
        <v>2075</v>
      </c>
      <c r="I5" s="12">
        <f>J5-(B5+D5+E5+F5+G5+H5)</f>
        <v>86257</v>
      </c>
      <c r="J5" s="12">
        <v>200140</v>
      </c>
    </row>
    <row r="6" spans="1:10" ht="12.75" customHeight="1">
      <c r="A6" s="4" t="s">
        <v>37</v>
      </c>
      <c r="B6" s="12">
        <v>63</v>
      </c>
      <c r="C6" s="12">
        <v>19</v>
      </c>
      <c r="D6" s="12">
        <v>365</v>
      </c>
      <c r="E6" s="12">
        <v>92495</v>
      </c>
      <c r="F6" s="12">
        <v>3378</v>
      </c>
      <c r="G6" s="12">
        <v>141</v>
      </c>
      <c r="H6" s="12">
        <v>2213</v>
      </c>
      <c r="I6" s="12">
        <f>J6-(B6+D6+E6+F6+G6+H6)</f>
        <v>87520</v>
      </c>
      <c r="J6" s="12">
        <v>186175</v>
      </c>
    </row>
    <row r="7" spans="1:10" ht="12.75" customHeight="1">
      <c r="A7" s="4" t="s">
        <v>38</v>
      </c>
      <c r="B7" s="12">
        <v>60</v>
      </c>
      <c r="C7" s="12">
        <v>10</v>
      </c>
      <c r="D7" s="12">
        <v>299</v>
      </c>
      <c r="E7" s="12">
        <v>94966</v>
      </c>
      <c r="F7" s="12">
        <v>3251</v>
      </c>
      <c r="G7" s="12">
        <v>108</v>
      </c>
      <c r="H7" s="12">
        <v>2302</v>
      </c>
      <c r="I7" s="12">
        <f>J7-(B7+D7+E7+F7+G7+H7)</f>
        <v>90054</v>
      </c>
      <c r="J7" s="12">
        <v>191040</v>
      </c>
    </row>
    <row r="8" spans="1:10" ht="12.75" customHeight="1">
      <c r="A8" s="4" t="s">
        <v>39</v>
      </c>
      <c r="B8" s="12">
        <v>59</v>
      </c>
      <c r="C8" s="12">
        <v>8</v>
      </c>
      <c r="D8" s="12">
        <v>315</v>
      </c>
      <c r="E8" s="12">
        <v>104305</v>
      </c>
      <c r="F8" s="12">
        <v>3825</v>
      </c>
      <c r="G8" s="12">
        <v>139</v>
      </c>
      <c r="H8" s="12">
        <v>2434</v>
      </c>
      <c r="I8" s="12">
        <f>J8-(B8+D8+E8+F8+G8+H8)</f>
        <v>90731</v>
      </c>
      <c r="J8" s="12">
        <v>201808</v>
      </c>
    </row>
    <row r="9" spans="1:10" ht="12.75" customHeight="1">
      <c r="A9" s="4" t="s">
        <v>56</v>
      </c>
      <c r="B9" s="12">
        <f>SUM(B11:B19)</f>
        <v>53</v>
      </c>
      <c r="C9" s="12">
        <f aca="true" t="shared" si="0" ref="C9:J9">SUM(C11:C19)</f>
        <v>6</v>
      </c>
      <c r="D9" s="12">
        <f t="shared" si="0"/>
        <v>267</v>
      </c>
      <c r="E9" s="12">
        <f t="shared" si="0"/>
        <v>104647</v>
      </c>
      <c r="F9" s="12">
        <f t="shared" si="0"/>
        <v>4459</v>
      </c>
      <c r="G9" s="12">
        <f t="shared" si="0"/>
        <v>153</v>
      </c>
      <c r="H9" s="12">
        <f t="shared" si="0"/>
        <v>4506</v>
      </c>
      <c r="I9" s="12">
        <f t="shared" si="0"/>
        <v>81852</v>
      </c>
      <c r="J9" s="12">
        <f t="shared" si="0"/>
        <v>195937</v>
      </c>
    </row>
    <row r="10" spans="1:10" ht="24" customHeight="1">
      <c r="A10" s="59" t="s">
        <v>57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12.75" customHeight="1">
      <c r="A11" s="5" t="s">
        <v>1</v>
      </c>
      <c r="B11" s="12">
        <v>2</v>
      </c>
      <c r="C11" s="12" t="s">
        <v>17</v>
      </c>
      <c r="D11" s="12">
        <v>4</v>
      </c>
      <c r="E11" s="12">
        <v>1024</v>
      </c>
      <c r="F11" s="12">
        <v>16</v>
      </c>
      <c r="G11" s="12">
        <v>0</v>
      </c>
      <c r="H11" s="12">
        <v>28</v>
      </c>
      <c r="I11" s="12">
        <f>J11-(B11+D11+E11+F11+G11+H11)</f>
        <v>1596</v>
      </c>
      <c r="J11" s="12">
        <v>2670</v>
      </c>
    </row>
    <row r="12" spans="1:10" ht="12.75" customHeight="1">
      <c r="A12" s="5" t="s">
        <v>2</v>
      </c>
      <c r="B12" s="12">
        <v>4</v>
      </c>
      <c r="C12" s="12" t="s">
        <v>17</v>
      </c>
      <c r="D12" s="12">
        <v>20</v>
      </c>
      <c r="E12" s="12">
        <v>4446</v>
      </c>
      <c r="F12" s="12">
        <v>115</v>
      </c>
      <c r="G12" s="12">
        <v>10</v>
      </c>
      <c r="H12" s="12">
        <v>110</v>
      </c>
      <c r="I12" s="12">
        <f aca="true" t="shared" si="1" ref="I12:I19">J12-(B12+D12+E12+F12+G12+H12)</f>
        <v>6424</v>
      </c>
      <c r="J12" s="12">
        <v>11129</v>
      </c>
    </row>
    <row r="13" spans="1:10" ht="12.75" customHeight="1">
      <c r="A13" s="5" t="s">
        <v>3</v>
      </c>
      <c r="B13" s="12">
        <v>12</v>
      </c>
      <c r="C13" s="12">
        <v>2</v>
      </c>
      <c r="D13" s="12">
        <v>58</v>
      </c>
      <c r="E13" s="12">
        <v>34035</v>
      </c>
      <c r="F13" s="12">
        <v>1556</v>
      </c>
      <c r="G13" s="12">
        <v>27</v>
      </c>
      <c r="H13" s="12">
        <v>630</v>
      </c>
      <c r="I13" s="12">
        <f t="shared" si="1"/>
        <v>17901</v>
      </c>
      <c r="J13" s="12">
        <v>54219</v>
      </c>
    </row>
    <row r="14" spans="1:10" ht="12.75" customHeight="1">
      <c r="A14" s="5" t="s">
        <v>4</v>
      </c>
      <c r="B14" s="12">
        <v>4</v>
      </c>
      <c r="C14" s="12">
        <v>1</v>
      </c>
      <c r="D14" s="12">
        <v>11</v>
      </c>
      <c r="E14" s="12">
        <v>1539</v>
      </c>
      <c r="F14" s="12">
        <v>23</v>
      </c>
      <c r="G14" s="12">
        <v>6</v>
      </c>
      <c r="H14" s="12">
        <v>96</v>
      </c>
      <c r="I14" s="12">
        <f t="shared" si="1"/>
        <v>2886</v>
      </c>
      <c r="J14" s="12">
        <v>4565</v>
      </c>
    </row>
    <row r="15" spans="1:10" ht="12.75" customHeight="1">
      <c r="A15" s="5" t="s">
        <v>5</v>
      </c>
      <c r="B15" s="12">
        <v>6</v>
      </c>
      <c r="C15" s="12">
        <v>1</v>
      </c>
      <c r="D15" s="12">
        <v>36</v>
      </c>
      <c r="E15" s="12">
        <v>8914</v>
      </c>
      <c r="F15" s="12">
        <v>245</v>
      </c>
      <c r="G15" s="12">
        <v>14</v>
      </c>
      <c r="H15" s="12">
        <v>289</v>
      </c>
      <c r="I15" s="12">
        <f t="shared" si="1"/>
        <v>11647</v>
      </c>
      <c r="J15" s="12">
        <v>21151</v>
      </c>
    </row>
    <row r="16" spans="1:10" ht="12.75" customHeight="1">
      <c r="A16" s="5" t="s">
        <v>6</v>
      </c>
      <c r="B16" s="12">
        <v>8</v>
      </c>
      <c r="C16" s="12">
        <v>1</v>
      </c>
      <c r="D16" s="12">
        <v>65</v>
      </c>
      <c r="E16" s="12">
        <v>31391</v>
      </c>
      <c r="F16" s="12">
        <v>1984</v>
      </c>
      <c r="G16" s="12">
        <v>52</v>
      </c>
      <c r="H16" s="12">
        <v>583</v>
      </c>
      <c r="I16" s="12">
        <f t="shared" si="1"/>
        <v>22368</v>
      </c>
      <c r="J16" s="12">
        <v>56451</v>
      </c>
    </row>
    <row r="17" spans="1:10" ht="12.75" customHeight="1">
      <c r="A17" s="5" t="s">
        <v>7</v>
      </c>
      <c r="B17" s="12">
        <v>4</v>
      </c>
      <c r="C17" s="12">
        <v>1</v>
      </c>
      <c r="D17" s="12">
        <v>14</v>
      </c>
      <c r="E17" s="12">
        <v>6867</v>
      </c>
      <c r="F17" s="12">
        <v>90</v>
      </c>
      <c r="G17" s="12">
        <v>8</v>
      </c>
      <c r="H17" s="12">
        <v>148</v>
      </c>
      <c r="I17" s="12">
        <f t="shared" si="1"/>
        <v>5464</v>
      </c>
      <c r="J17" s="12">
        <v>12595</v>
      </c>
    </row>
    <row r="18" spans="1:10" ht="12.75" customHeight="1">
      <c r="A18" s="5" t="s">
        <v>8</v>
      </c>
      <c r="B18" s="12">
        <v>4</v>
      </c>
      <c r="C18" s="12" t="s">
        <v>17</v>
      </c>
      <c r="D18" s="12">
        <v>22</v>
      </c>
      <c r="E18" s="12">
        <v>7620</v>
      </c>
      <c r="F18" s="12">
        <v>189</v>
      </c>
      <c r="G18" s="12">
        <v>20</v>
      </c>
      <c r="H18" s="12">
        <v>2447</v>
      </c>
      <c r="I18" s="12">
        <f t="shared" si="1"/>
        <v>5430</v>
      </c>
      <c r="J18" s="12">
        <v>15732</v>
      </c>
    </row>
    <row r="19" spans="1:10" s="6" customFormat="1" ht="12.75" customHeight="1">
      <c r="A19" s="5" t="s">
        <v>9</v>
      </c>
      <c r="B19" s="12">
        <v>9</v>
      </c>
      <c r="C19" s="12" t="s">
        <v>17</v>
      </c>
      <c r="D19" s="12">
        <v>37</v>
      </c>
      <c r="E19" s="12">
        <v>8811</v>
      </c>
      <c r="F19" s="12">
        <v>241</v>
      </c>
      <c r="G19" s="12">
        <v>16</v>
      </c>
      <c r="H19" s="12">
        <v>175</v>
      </c>
      <c r="I19" s="12">
        <f t="shared" si="1"/>
        <v>8136</v>
      </c>
      <c r="J19" s="12">
        <v>17425</v>
      </c>
    </row>
    <row r="20" spans="1:10" ht="24" customHeight="1">
      <c r="A20" s="59" t="s">
        <v>76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1" ht="12.75" customHeight="1">
      <c r="A21" s="5" t="s">
        <v>10</v>
      </c>
      <c r="B21" s="12">
        <v>281</v>
      </c>
      <c r="C21" s="12">
        <v>66</v>
      </c>
      <c r="D21" s="12">
        <v>1224</v>
      </c>
      <c r="E21" s="12">
        <v>386527</v>
      </c>
      <c r="F21" s="12">
        <v>1914</v>
      </c>
      <c r="G21" s="12">
        <v>588</v>
      </c>
      <c r="H21" s="12">
        <v>10558</v>
      </c>
      <c r="I21" s="12">
        <f>J21-(B21+D21+E21+F21+G21+H21)</f>
        <v>402012</v>
      </c>
      <c r="J21" s="12">
        <v>803104</v>
      </c>
      <c r="K21" s="33"/>
    </row>
    <row r="22" spans="1:10" s="7" customFormat="1" ht="12.75" customHeight="1">
      <c r="A22" s="5" t="s">
        <v>11</v>
      </c>
      <c r="B22" s="12">
        <f aca="true" t="shared" si="2" ref="B22:H22">B23-B21</f>
        <v>247</v>
      </c>
      <c r="C22" s="12">
        <f t="shared" si="2"/>
        <v>2</v>
      </c>
      <c r="D22" s="12">
        <f t="shared" si="2"/>
        <v>3465</v>
      </c>
      <c r="E22" s="12">
        <f t="shared" si="2"/>
        <v>1134096</v>
      </c>
      <c r="F22" s="12">
        <f t="shared" si="2"/>
        <v>40717</v>
      </c>
      <c r="G22" s="12">
        <f t="shared" si="2"/>
        <v>886</v>
      </c>
      <c r="H22" s="12">
        <f t="shared" si="2"/>
        <v>23294</v>
      </c>
      <c r="I22" s="12">
        <f>J22-(B22+D22+E22+F22+G22+H22)</f>
        <v>813025</v>
      </c>
      <c r="J22" s="12">
        <f>J23-J21</f>
        <v>2015730</v>
      </c>
    </row>
    <row r="23" spans="1:10" s="7" customFormat="1" ht="12.75" customHeight="1">
      <c r="A23" s="5" t="s">
        <v>12</v>
      </c>
      <c r="B23" s="12">
        <v>528</v>
      </c>
      <c r="C23" s="12">
        <v>68</v>
      </c>
      <c r="D23" s="12">
        <v>4689</v>
      </c>
      <c r="E23" s="12">
        <v>1520623</v>
      </c>
      <c r="F23" s="12">
        <v>42631</v>
      </c>
      <c r="G23" s="12">
        <v>1474</v>
      </c>
      <c r="H23" s="12">
        <v>33852</v>
      </c>
      <c r="I23" s="12">
        <f>J23-(B23+D23+E23+F23+G23+H23)</f>
        <v>1215037</v>
      </c>
      <c r="J23" s="12">
        <v>2818834</v>
      </c>
    </row>
    <row r="24" spans="1:10" ht="24" customHeight="1">
      <c r="A24" s="26" t="s">
        <v>33</v>
      </c>
      <c r="B24" s="8">
        <f>+B9*100/B23</f>
        <v>10.037878787878787</v>
      </c>
      <c r="C24" s="8">
        <f aca="true" t="shared" si="3" ref="C24:J24">+C9*100/C23</f>
        <v>8.823529411764707</v>
      </c>
      <c r="D24" s="8">
        <f t="shared" si="3"/>
        <v>5.694177863083813</v>
      </c>
      <c r="E24" s="8">
        <f t="shared" si="3"/>
        <v>6.881850399474426</v>
      </c>
      <c r="F24" s="8">
        <f t="shared" si="3"/>
        <v>10.459524758978208</v>
      </c>
      <c r="G24" s="8">
        <f t="shared" si="3"/>
        <v>10.379918588873812</v>
      </c>
      <c r="H24" s="8">
        <f t="shared" si="3"/>
        <v>13.310882665721376</v>
      </c>
      <c r="I24" s="8">
        <f t="shared" si="3"/>
        <v>6.736584976424586</v>
      </c>
      <c r="J24" s="8">
        <f t="shared" si="3"/>
        <v>6.950994631113432</v>
      </c>
    </row>
    <row r="25" spans="1:10" ht="13.5" customHeight="1">
      <c r="A25" s="24"/>
      <c r="B25" s="69"/>
      <c r="C25" s="69"/>
      <c r="D25" s="69"/>
      <c r="E25" s="69"/>
      <c r="F25" s="20"/>
      <c r="G25" s="20"/>
      <c r="H25" s="20"/>
      <c r="I25" s="20"/>
      <c r="J25" s="20"/>
    </row>
    <row r="26" ht="12.75">
      <c r="A26" s="5" t="s">
        <v>22</v>
      </c>
    </row>
    <row r="27" spans="1:5" ht="25.5" customHeight="1">
      <c r="A27" s="70"/>
      <c r="B27" s="71"/>
      <c r="C27" s="71"/>
      <c r="D27" s="71"/>
      <c r="E27" s="71"/>
    </row>
    <row r="28" ht="12.75">
      <c r="B28" s="32"/>
    </row>
    <row r="29" spans="2:5" ht="12.75">
      <c r="B29" s="21"/>
      <c r="C29" s="21"/>
      <c r="D29" s="21"/>
      <c r="E29" s="21"/>
    </row>
  </sheetData>
  <sheetProtection/>
  <mergeCells count="13">
    <mergeCell ref="J2:J3"/>
    <mergeCell ref="A4:J4"/>
    <mergeCell ref="A10:J10"/>
    <mergeCell ref="A20:J20"/>
    <mergeCell ref="G2:G3"/>
    <mergeCell ref="H2:H3"/>
    <mergeCell ref="I2:I3"/>
    <mergeCell ref="B25:C25"/>
    <mergeCell ref="D25:E25"/>
    <mergeCell ref="A27:E27"/>
    <mergeCell ref="A2:A3"/>
    <mergeCell ref="B2:C2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ignoredErrors>
    <ignoredError sqref="A5:A9" numberStoredAsText="1"/>
    <ignoredError sqref="I2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I9" sqref="I9:J9"/>
    </sheetView>
  </sheetViews>
  <sheetFormatPr defaultColWidth="9.140625" defaultRowHeight="12.75"/>
  <cols>
    <col min="1" max="1" width="17.28125" style="3" customWidth="1"/>
    <col min="2" max="2" width="12.421875" style="3" customWidth="1"/>
    <col min="3" max="3" width="12.00390625" style="3" customWidth="1"/>
    <col min="4" max="4" width="4.00390625" style="3" customWidth="1"/>
    <col min="5" max="5" width="11.8515625" style="3" customWidth="1"/>
    <col min="6" max="16384" width="9.140625" style="3" customWidth="1"/>
  </cols>
  <sheetData>
    <row r="1" spans="1:5" ht="37.5" customHeight="1">
      <c r="A1" s="60" t="s">
        <v>53</v>
      </c>
      <c r="B1" s="61"/>
      <c r="C1" s="61"/>
      <c r="D1" s="61"/>
      <c r="E1" s="61"/>
    </row>
    <row r="2" spans="1:5" ht="24.75" customHeight="1">
      <c r="A2" s="62"/>
      <c r="B2" s="75" t="s">
        <v>21</v>
      </c>
      <c r="C2" s="75"/>
      <c r="D2" s="29"/>
      <c r="E2" s="73" t="s">
        <v>35</v>
      </c>
    </row>
    <row r="3" spans="1:5" ht="36" customHeight="1">
      <c r="A3" s="63"/>
      <c r="B3" s="27" t="s">
        <v>14</v>
      </c>
      <c r="C3" s="27" t="s">
        <v>65</v>
      </c>
      <c r="D3" s="11"/>
      <c r="E3" s="74"/>
    </row>
    <row r="4" spans="1:5" ht="21.75" customHeight="1">
      <c r="A4" s="58" t="s">
        <v>0</v>
      </c>
      <c r="B4" s="58"/>
      <c r="C4" s="58"/>
      <c r="D4" s="58"/>
      <c r="E4" s="58"/>
    </row>
    <row r="5" spans="1:5" ht="12.75" customHeight="1">
      <c r="A5" s="4" t="s">
        <v>36</v>
      </c>
      <c r="B5" s="12">
        <v>200140</v>
      </c>
      <c r="C5" s="12">
        <v>41390</v>
      </c>
      <c r="D5" s="12"/>
      <c r="E5" s="23">
        <v>3976</v>
      </c>
    </row>
    <row r="6" spans="1:5" ht="12.75" customHeight="1">
      <c r="A6" s="4" t="s">
        <v>37</v>
      </c>
      <c r="B6" s="12">
        <v>186175</v>
      </c>
      <c r="C6" s="12">
        <v>42610</v>
      </c>
      <c r="D6" s="12"/>
      <c r="E6" s="23">
        <v>3685.8</v>
      </c>
    </row>
    <row r="7" spans="1:5" ht="12.75" customHeight="1">
      <c r="A7" s="4" t="s">
        <v>38</v>
      </c>
      <c r="B7" s="12">
        <v>191040</v>
      </c>
      <c r="C7" s="12">
        <v>40147</v>
      </c>
      <c r="D7" s="12"/>
      <c r="E7" s="23">
        <v>3785.2</v>
      </c>
    </row>
    <row r="8" spans="1:5" ht="12.75" customHeight="1">
      <c r="A8" s="4" t="s">
        <v>39</v>
      </c>
      <c r="B8" s="12">
        <v>201808</v>
      </c>
      <c r="C8" s="12">
        <f>SUM(C11:C19)</f>
        <v>40715</v>
      </c>
      <c r="D8" s="12"/>
      <c r="E8" s="23">
        <f>B8/4999854*100000</f>
        <v>4036.2778593134917</v>
      </c>
    </row>
    <row r="9" spans="1:5" ht="12.75" customHeight="1">
      <c r="A9" s="4" t="s">
        <v>56</v>
      </c>
      <c r="B9" s="12">
        <f>SUM(B11:B19)</f>
        <v>195937</v>
      </c>
      <c r="C9" s="12">
        <f>SUM(C11:C19)</f>
        <v>40715</v>
      </c>
      <c r="D9" s="12"/>
      <c r="E9" s="23">
        <f>B9/4999932*100000</f>
        <v>3918.7932955888195</v>
      </c>
    </row>
    <row r="10" spans="1:5" ht="24" customHeight="1">
      <c r="A10" s="59" t="s">
        <v>57</v>
      </c>
      <c r="B10" s="59"/>
      <c r="C10" s="59"/>
      <c r="D10" s="59"/>
      <c r="E10" s="59"/>
    </row>
    <row r="11" spans="1:5" ht="12.75" customHeight="1">
      <c r="A11" s="5" t="s">
        <v>1</v>
      </c>
      <c r="B11" s="12">
        <v>2670</v>
      </c>
      <c r="C11" s="12">
        <v>819</v>
      </c>
      <c r="D11" s="12"/>
      <c r="E11" s="23">
        <f>B11/446081*100000</f>
        <v>598.5460039768562</v>
      </c>
    </row>
    <row r="12" spans="1:5" ht="12.75" customHeight="1">
      <c r="A12" s="5" t="s">
        <v>2</v>
      </c>
      <c r="B12" s="12">
        <v>11129</v>
      </c>
      <c r="C12" s="12">
        <v>3074</v>
      </c>
      <c r="D12" s="12"/>
      <c r="E12" s="23">
        <f>B12/272458*100000</f>
        <v>4084.6662604878547</v>
      </c>
    </row>
    <row r="13" spans="1:5" ht="12.75" customHeight="1">
      <c r="A13" s="5" t="s">
        <v>3</v>
      </c>
      <c r="B13" s="12">
        <v>54219</v>
      </c>
      <c r="C13" s="12">
        <v>8522</v>
      </c>
      <c r="D13" s="12"/>
      <c r="E13" s="23">
        <f>B13/1077113*100000</f>
        <v>5033.733693679308</v>
      </c>
    </row>
    <row r="14" spans="1:5" ht="12.75" customHeight="1">
      <c r="A14" s="5" t="s">
        <v>4</v>
      </c>
      <c r="B14" s="12">
        <v>4565</v>
      </c>
      <c r="C14" s="12">
        <v>1593</v>
      </c>
      <c r="D14" s="12"/>
      <c r="E14" s="23">
        <f>B14/172413*100000</f>
        <v>2647.7121794760255</v>
      </c>
    </row>
    <row r="15" spans="1:5" ht="12.75" customHeight="1">
      <c r="A15" s="5" t="s">
        <v>5</v>
      </c>
      <c r="B15" s="12">
        <v>21151</v>
      </c>
      <c r="C15" s="12">
        <v>5248</v>
      </c>
      <c r="D15" s="12"/>
      <c r="E15" s="23">
        <f>B15/648062*100000</f>
        <v>3263.7309393237065</v>
      </c>
    </row>
    <row r="16" spans="1:5" ht="12.75" customHeight="1">
      <c r="A16" s="5" t="s">
        <v>6</v>
      </c>
      <c r="B16" s="12">
        <v>56451</v>
      </c>
      <c r="C16" s="12">
        <v>10156</v>
      </c>
      <c r="D16" s="12"/>
      <c r="E16" s="23">
        <f>B16/1243638*100000</f>
        <v>4539.182623882512</v>
      </c>
    </row>
    <row r="17" spans="1:5" ht="12.75" customHeight="1">
      <c r="A17" s="5" t="s">
        <v>7</v>
      </c>
      <c r="B17" s="12">
        <v>12595</v>
      </c>
      <c r="C17" s="12">
        <v>2779</v>
      </c>
      <c r="D17" s="12"/>
      <c r="E17" s="23">
        <f>B17/310220*100000</f>
        <v>4060.0219199277935</v>
      </c>
    </row>
    <row r="18" spans="1:5" ht="12.75" customHeight="1">
      <c r="A18" s="5" t="s">
        <v>8</v>
      </c>
      <c r="B18" s="12">
        <v>15732</v>
      </c>
      <c r="C18" s="12">
        <v>4398</v>
      </c>
      <c r="D18" s="12"/>
      <c r="E18" s="23">
        <f>B18/399469*100000</f>
        <v>3938.227997666903</v>
      </c>
    </row>
    <row r="19" spans="1:5" ht="12.75" customHeight="1">
      <c r="A19" s="5" t="s">
        <v>9</v>
      </c>
      <c r="B19" s="12">
        <v>17425</v>
      </c>
      <c r="C19" s="12">
        <v>4126</v>
      </c>
      <c r="D19" s="12"/>
      <c r="E19" s="23">
        <f>B19/430478*100000</f>
        <v>4047.8259051565933</v>
      </c>
    </row>
    <row r="20" spans="1:6" s="6" customFormat="1" ht="24" customHeight="1">
      <c r="A20" s="59" t="s">
        <v>59</v>
      </c>
      <c r="B20" s="59"/>
      <c r="C20" s="59"/>
      <c r="D20" s="59"/>
      <c r="E20" s="59"/>
      <c r="F20" s="12"/>
    </row>
    <row r="21" spans="1:5" ht="12.75" customHeight="1">
      <c r="A21" s="5" t="s">
        <v>10</v>
      </c>
      <c r="B21" s="12">
        <v>803104</v>
      </c>
      <c r="C21" s="12">
        <v>181339</v>
      </c>
      <c r="D21" s="38"/>
      <c r="E21" s="23">
        <f>B21/20621144*100000</f>
        <v>3894.5656943184144</v>
      </c>
    </row>
    <row r="22" spans="1:5" ht="12.75" customHeight="1">
      <c r="A22" s="5" t="s">
        <v>11</v>
      </c>
      <c r="B22" s="12">
        <f>B23-B21</f>
        <v>2015730</v>
      </c>
      <c r="C22" s="12">
        <f>C23-C21</f>
        <v>342386</v>
      </c>
      <c r="D22" s="38"/>
      <c r="E22" s="23">
        <f>B22/39064083*100000</f>
        <v>5160.05968961309</v>
      </c>
    </row>
    <row r="23" spans="1:5" s="7" customFormat="1" ht="12.75" customHeight="1">
      <c r="A23" s="5" t="s">
        <v>12</v>
      </c>
      <c r="B23" s="12">
        <v>2818834</v>
      </c>
      <c r="C23" s="12">
        <v>523725</v>
      </c>
      <c r="D23" s="12"/>
      <c r="E23" s="23">
        <f>B23/59685227*100000</f>
        <v>4722.833675408489</v>
      </c>
    </row>
    <row r="24" spans="1:5" s="7" customFormat="1" ht="24" customHeight="1">
      <c r="A24" s="26" t="s">
        <v>33</v>
      </c>
      <c r="B24" s="22">
        <f>+B9*100/B23</f>
        <v>6.950994631113432</v>
      </c>
      <c r="C24" s="22">
        <f>+C9*100/C23</f>
        <v>7.774118096329181</v>
      </c>
      <c r="D24" s="22"/>
      <c r="E24" s="22"/>
    </row>
    <row r="25" spans="1:5" ht="12.75">
      <c r="A25" s="9"/>
      <c r="B25" s="10"/>
      <c r="C25" s="10"/>
      <c r="D25" s="10"/>
      <c r="E25" s="10"/>
    </row>
    <row r="26" spans="1:5" ht="13.5" customHeight="1">
      <c r="A26" s="5" t="s">
        <v>22</v>
      </c>
      <c r="B26" s="5"/>
      <c r="C26" s="5"/>
      <c r="D26" s="5"/>
      <c r="E26" s="12"/>
    </row>
    <row r="27" ht="12.75">
      <c r="E27" s="12"/>
    </row>
    <row r="28" spans="2:5" ht="12.75">
      <c r="B28" s="32"/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8"/>
    </row>
    <row r="38" ht="12.75">
      <c r="E38" s="5"/>
    </row>
    <row r="39" ht="12.75">
      <c r="E39" s="12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</sheetData>
  <sheetProtection/>
  <mergeCells count="7">
    <mergeCell ref="A20:E20"/>
    <mergeCell ref="E2:E3"/>
    <mergeCell ref="A1:E1"/>
    <mergeCell ref="A2:A3"/>
    <mergeCell ref="B2:C2"/>
    <mergeCell ref="A10:E10"/>
    <mergeCell ref="A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I6" sqref="I6:I15"/>
    </sheetView>
  </sheetViews>
  <sheetFormatPr defaultColWidth="9.140625" defaultRowHeight="12.75"/>
  <cols>
    <col min="1" max="1" width="31.8515625" style="3" customWidth="1"/>
    <col min="2" max="16384" width="9.140625" style="3" customWidth="1"/>
  </cols>
  <sheetData>
    <row r="1" spans="1:4" ht="35.25" customHeight="1">
      <c r="A1" s="60" t="s">
        <v>52</v>
      </c>
      <c r="B1" s="61"/>
      <c r="C1" s="61"/>
      <c r="D1" s="61"/>
    </row>
    <row r="2" spans="1:6" ht="24.75" customHeight="1">
      <c r="A2" s="25"/>
      <c r="B2" s="36">
        <v>2008</v>
      </c>
      <c r="C2" s="36">
        <v>2009</v>
      </c>
      <c r="D2" s="36">
        <v>2010</v>
      </c>
      <c r="E2" s="36">
        <v>2011</v>
      </c>
      <c r="F2" s="36">
        <v>2012</v>
      </c>
    </row>
    <row r="3" spans="1:6" ht="27.75" customHeight="1">
      <c r="A3" s="58" t="s">
        <v>0</v>
      </c>
      <c r="B3" s="58"/>
      <c r="C3" s="58"/>
      <c r="D3" s="58"/>
      <c r="E3" s="58"/>
      <c r="F3" s="58"/>
    </row>
    <row r="4" spans="1:6" ht="15.75" customHeight="1">
      <c r="A4" s="31" t="s">
        <v>40</v>
      </c>
      <c r="B4" s="34">
        <v>4878</v>
      </c>
      <c r="C4" s="34">
        <v>5004</v>
      </c>
      <c r="D4" s="34">
        <v>4851</v>
      </c>
      <c r="E4" s="42">
        <v>5401</v>
      </c>
      <c r="F4" s="42">
        <v>5252</v>
      </c>
    </row>
    <row r="5" spans="1:6" ht="15.75" customHeight="1">
      <c r="A5" s="31" t="s">
        <v>41</v>
      </c>
      <c r="B5" s="34">
        <v>1588</v>
      </c>
      <c r="C5" s="34">
        <v>1690</v>
      </c>
      <c r="D5" s="34">
        <v>1805</v>
      </c>
      <c r="E5" s="34">
        <f>E6-E4</f>
        <v>1520</v>
      </c>
      <c r="F5" s="42">
        <f>F6-F4</f>
        <v>1425</v>
      </c>
    </row>
    <row r="6" spans="1:6" ht="15.75" customHeight="1">
      <c r="A6" s="31" t="s">
        <v>42</v>
      </c>
      <c r="B6" s="34">
        <f>SUM(B4:B5)</f>
        <v>6466</v>
      </c>
      <c r="C6" s="34">
        <f>SUM(C4:C5)</f>
        <v>6694</v>
      </c>
      <c r="D6" s="34">
        <f>SUM(D4:D5)</f>
        <v>6656</v>
      </c>
      <c r="E6" s="34">
        <v>6921</v>
      </c>
      <c r="F6" s="42">
        <v>6677</v>
      </c>
    </row>
    <row r="7" spans="1:6" ht="9" customHeight="1">
      <c r="A7" s="31"/>
      <c r="D7" s="40"/>
      <c r="F7" s="42"/>
    </row>
    <row r="8" spans="1:6" ht="15.75" customHeight="1">
      <c r="A8" s="31" t="s">
        <v>43</v>
      </c>
      <c r="B8" s="42">
        <v>5695</v>
      </c>
      <c r="C8" s="42">
        <v>5455</v>
      </c>
      <c r="D8" s="43">
        <v>5422</v>
      </c>
      <c r="E8" s="42">
        <v>5735</v>
      </c>
      <c r="F8" s="42">
        <v>5296</v>
      </c>
    </row>
    <row r="9" spans="1:6" ht="24.75" customHeight="1">
      <c r="A9" s="59" t="s">
        <v>12</v>
      </c>
      <c r="B9" s="59"/>
      <c r="C9" s="59"/>
      <c r="D9" s="59"/>
      <c r="E9" s="59"/>
      <c r="F9" s="59"/>
    </row>
    <row r="10" spans="1:6" ht="15.75" customHeight="1">
      <c r="A10" s="31" t="s">
        <v>40</v>
      </c>
      <c r="B10" s="34">
        <v>72671</v>
      </c>
      <c r="C10" s="34">
        <v>73559</v>
      </c>
      <c r="D10" s="34">
        <v>75403</v>
      </c>
      <c r="E10" s="34">
        <v>75256</v>
      </c>
      <c r="F10" s="34">
        <v>75418</v>
      </c>
    </row>
    <row r="11" spans="1:6" ht="15.75" customHeight="1">
      <c r="A11" s="31" t="s">
        <v>41</v>
      </c>
      <c r="B11" s="34">
        <v>11494</v>
      </c>
      <c r="C11" s="34">
        <v>12386</v>
      </c>
      <c r="D11" s="34">
        <v>12788</v>
      </c>
      <c r="E11" s="34">
        <f>E12-E10</f>
        <v>13541</v>
      </c>
      <c r="F11" s="34">
        <f>F12-F10</f>
        <v>12870</v>
      </c>
    </row>
    <row r="12" spans="1:6" ht="15.75" customHeight="1">
      <c r="A12" s="31" t="s">
        <v>42</v>
      </c>
      <c r="B12" s="34">
        <f>SUM(B10:B11)</f>
        <v>84165</v>
      </c>
      <c r="C12" s="34">
        <f>SUM(C10:C11)</f>
        <v>85945</v>
      </c>
      <c r="D12" s="34">
        <f>SUM(D10:D11)</f>
        <v>88191</v>
      </c>
      <c r="E12" s="34">
        <v>88797</v>
      </c>
      <c r="F12" s="34">
        <v>88288</v>
      </c>
    </row>
    <row r="13" spans="1:6" ht="9.75" customHeight="1">
      <c r="A13" s="31"/>
      <c r="B13" s="34"/>
      <c r="C13" s="34"/>
      <c r="D13" s="34"/>
      <c r="F13" s="34"/>
    </row>
    <row r="14" spans="1:6" ht="15.75" customHeight="1">
      <c r="A14" s="31" t="s">
        <v>43</v>
      </c>
      <c r="B14" s="34">
        <v>65727</v>
      </c>
      <c r="C14" s="34">
        <v>62663</v>
      </c>
      <c r="D14" s="34">
        <v>65427</v>
      </c>
      <c r="E14" s="42">
        <v>67713</v>
      </c>
      <c r="F14" s="34">
        <v>65064</v>
      </c>
    </row>
    <row r="15" spans="1:6" ht="24.75" customHeight="1">
      <c r="A15" s="59" t="s">
        <v>33</v>
      </c>
      <c r="B15" s="59"/>
      <c r="C15" s="59"/>
      <c r="D15" s="59"/>
      <c r="E15" s="59"/>
      <c r="F15" s="59"/>
    </row>
    <row r="16" spans="1:6" s="32" customFormat="1" ht="15.75" customHeight="1">
      <c r="A16" s="31" t="s">
        <v>44</v>
      </c>
      <c r="B16" s="37">
        <f>B6/B12*100</f>
        <v>7.682528366898354</v>
      </c>
      <c r="C16" s="37">
        <f>C6/C12*100</f>
        <v>7.788702076909651</v>
      </c>
      <c r="D16" s="37">
        <f>D6/D12*100</f>
        <v>7.54725538887188</v>
      </c>
      <c r="E16" s="37">
        <f>E6/E12*100</f>
        <v>7.794182235886347</v>
      </c>
      <c r="F16" s="37">
        <f>F6/F12*100</f>
        <v>7.562749184487133</v>
      </c>
    </row>
    <row r="17" spans="1:6" s="32" customFormat="1" ht="15.75" customHeight="1">
      <c r="A17" s="31" t="s">
        <v>43</v>
      </c>
      <c r="B17" s="37">
        <f>+B8*100/B14</f>
        <v>8.664627930682977</v>
      </c>
      <c r="C17" s="37">
        <f>+C8*100/C14</f>
        <v>8.705296586502401</v>
      </c>
      <c r="D17" s="37">
        <f>+D8*100/D14</f>
        <v>8.287098598437954</v>
      </c>
      <c r="E17" s="37">
        <f>+E8*100/E14</f>
        <v>8.469570097322523</v>
      </c>
      <c r="F17" s="37">
        <f>+F8*100/F14</f>
        <v>8.139677855649822</v>
      </c>
    </row>
    <row r="18" spans="1:6" ht="12.75" customHeight="1">
      <c r="A18" s="13"/>
      <c r="B18" s="20"/>
      <c r="C18" s="20"/>
      <c r="D18" s="20"/>
      <c r="E18" s="20"/>
      <c r="F18" s="20"/>
    </row>
    <row r="19" ht="13.5" customHeight="1">
      <c r="A19" s="5" t="s">
        <v>13</v>
      </c>
    </row>
    <row r="20" ht="12.75">
      <c r="A20" s="19"/>
    </row>
    <row r="23" ht="12.75">
      <c r="A23" s="31"/>
    </row>
    <row r="24" ht="12.75">
      <c r="A24" s="31"/>
    </row>
    <row r="25" ht="12.75">
      <c r="A25" s="31"/>
    </row>
  </sheetData>
  <sheetProtection/>
  <mergeCells count="4">
    <mergeCell ref="A1:D1"/>
    <mergeCell ref="A15:F15"/>
    <mergeCell ref="A9:F9"/>
    <mergeCell ref="A3:F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2.57421875" style="14" customWidth="1"/>
    <col min="2" max="5" width="12.7109375" style="14" customWidth="1"/>
    <col min="6" max="16384" width="9.140625" style="14" customWidth="1"/>
  </cols>
  <sheetData>
    <row r="1" s="15" customFormat="1" ht="30" customHeight="1">
      <c r="A1" s="1" t="s">
        <v>51</v>
      </c>
    </row>
    <row r="2" spans="1:5" ht="27.75" customHeight="1">
      <c r="A2" s="28"/>
      <c r="B2" s="27" t="s">
        <v>16</v>
      </c>
      <c r="C2" s="27" t="s">
        <v>15</v>
      </c>
      <c r="D2" s="27" t="s">
        <v>16</v>
      </c>
      <c r="E2" s="27" t="s">
        <v>15</v>
      </c>
    </row>
    <row r="3" spans="1:5" ht="24.75" customHeight="1">
      <c r="A3" s="17"/>
      <c r="B3" s="76" t="s">
        <v>19</v>
      </c>
      <c r="C3" s="77"/>
      <c r="D3" s="76" t="s">
        <v>14</v>
      </c>
      <c r="E3" s="77"/>
    </row>
    <row r="4" spans="1:5" ht="19.5" customHeight="1">
      <c r="A4" s="59" t="s">
        <v>0</v>
      </c>
      <c r="B4" s="59"/>
      <c r="C4" s="59"/>
      <c r="D4" s="59"/>
      <c r="E4" s="59"/>
    </row>
    <row r="5" spans="1:5" ht="12.75">
      <c r="A5" s="4" t="s">
        <v>36</v>
      </c>
      <c r="B5" s="12">
        <v>46243</v>
      </c>
      <c r="C5" s="12">
        <v>200567</v>
      </c>
      <c r="D5" s="12">
        <v>140064</v>
      </c>
      <c r="E5" s="12">
        <v>315010</v>
      </c>
    </row>
    <row r="6" spans="1:5" ht="12.75">
      <c r="A6" s="4" t="s">
        <v>37</v>
      </c>
      <c r="B6" s="12">
        <v>40735</v>
      </c>
      <c r="C6" s="12">
        <v>252230</v>
      </c>
      <c r="D6" s="12">
        <v>143878</v>
      </c>
      <c r="E6" s="12">
        <v>380463</v>
      </c>
    </row>
    <row r="7" spans="1:5" ht="12.75">
      <c r="A7" s="4" t="s">
        <v>38</v>
      </c>
      <c r="B7" s="12">
        <v>34097</v>
      </c>
      <c r="C7" s="12">
        <v>156345</v>
      </c>
      <c r="D7" s="12">
        <v>137708</v>
      </c>
      <c r="E7" s="12">
        <v>280653</v>
      </c>
    </row>
    <row r="8" spans="1:8" ht="12.75">
      <c r="A8" s="4" t="s">
        <v>39</v>
      </c>
      <c r="B8" s="12">
        <v>31274</v>
      </c>
      <c r="C8" s="12">
        <v>149061</v>
      </c>
      <c r="D8" s="12">
        <v>134503</v>
      </c>
      <c r="E8" s="12">
        <v>265401</v>
      </c>
      <c r="H8" s="50"/>
    </row>
    <row r="9" spans="1:9" ht="12.75">
      <c r="A9" s="4" t="s">
        <v>56</v>
      </c>
      <c r="B9" s="12">
        <v>30048</v>
      </c>
      <c r="C9" s="12">
        <v>145946</v>
      </c>
      <c r="D9" s="12">
        <v>136169</v>
      </c>
      <c r="E9" s="12">
        <v>275077</v>
      </c>
      <c r="H9" s="50"/>
      <c r="I9" s="50"/>
    </row>
    <row r="10" spans="1:5" ht="21.75" customHeight="1">
      <c r="A10" s="59" t="s">
        <v>57</v>
      </c>
      <c r="B10" s="59"/>
      <c r="C10" s="59"/>
      <c r="D10" s="59"/>
      <c r="E10" s="59"/>
    </row>
    <row r="11" spans="1:5" ht="12.75">
      <c r="A11" s="5" t="s">
        <v>1</v>
      </c>
      <c r="B11" s="12">
        <v>2640</v>
      </c>
      <c r="C11" s="12">
        <v>13251</v>
      </c>
      <c r="D11" s="12">
        <v>8991</v>
      </c>
      <c r="E11" s="12">
        <v>22191</v>
      </c>
    </row>
    <row r="12" spans="1:5" ht="12.75">
      <c r="A12" s="5" t="s">
        <v>2</v>
      </c>
      <c r="B12" s="12">
        <v>2296</v>
      </c>
      <c r="C12" s="12">
        <v>13025</v>
      </c>
      <c r="D12" s="12">
        <v>7343</v>
      </c>
      <c r="E12" s="12">
        <v>19179</v>
      </c>
    </row>
    <row r="13" spans="1:5" ht="12.75">
      <c r="A13" s="5" t="s">
        <v>3</v>
      </c>
      <c r="B13" s="12">
        <v>6230</v>
      </c>
      <c r="C13" s="12">
        <v>31203</v>
      </c>
      <c r="D13" s="12">
        <v>26017</v>
      </c>
      <c r="E13" s="12">
        <v>52090</v>
      </c>
    </row>
    <row r="14" spans="1:5" ht="12.75">
      <c r="A14" s="5" t="s">
        <v>4</v>
      </c>
      <c r="B14" s="12">
        <v>375</v>
      </c>
      <c r="C14" s="12">
        <v>1952</v>
      </c>
      <c r="D14" s="12">
        <v>1532</v>
      </c>
      <c r="E14" s="12">
        <v>3143</v>
      </c>
    </row>
    <row r="15" spans="1:5" ht="12.75">
      <c r="A15" s="5" t="s">
        <v>5</v>
      </c>
      <c r="B15" s="12">
        <v>3841</v>
      </c>
      <c r="C15" s="12">
        <v>19789</v>
      </c>
      <c r="D15" s="12">
        <v>17662</v>
      </c>
      <c r="E15" s="12">
        <v>38328</v>
      </c>
    </row>
    <row r="16" spans="1:5" ht="12.75">
      <c r="A16" s="5" t="s">
        <v>6</v>
      </c>
      <c r="B16" s="12">
        <v>6130</v>
      </c>
      <c r="C16" s="12">
        <v>26155</v>
      </c>
      <c r="D16" s="12">
        <v>33683</v>
      </c>
      <c r="E16" s="12">
        <v>61561</v>
      </c>
    </row>
    <row r="17" spans="1:5" ht="12.75">
      <c r="A17" s="5" t="s">
        <v>7</v>
      </c>
      <c r="B17" s="12">
        <v>3762</v>
      </c>
      <c r="C17" s="12">
        <v>16320</v>
      </c>
      <c r="D17" s="12">
        <v>15095</v>
      </c>
      <c r="E17" s="12">
        <v>29853</v>
      </c>
    </row>
    <row r="18" spans="1:5" ht="12.75">
      <c r="A18" s="5" t="s">
        <v>8</v>
      </c>
      <c r="B18" s="12">
        <v>2706</v>
      </c>
      <c r="C18" s="12">
        <v>13479</v>
      </c>
      <c r="D18" s="12">
        <v>15185</v>
      </c>
      <c r="E18" s="12">
        <v>27974</v>
      </c>
    </row>
    <row r="19" spans="1:5" ht="12.75">
      <c r="A19" s="5" t="s">
        <v>9</v>
      </c>
      <c r="B19" s="12">
        <v>2068</v>
      </c>
      <c r="C19" s="12">
        <v>10772</v>
      </c>
      <c r="D19" s="12">
        <v>10661</v>
      </c>
      <c r="E19" s="12">
        <v>20757</v>
      </c>
    </row>
    <row r="20" spans="1:5" ht="21.75" customHeight="1">
      <c r="A20" s="59" t="s">
        <v>58</v>
      </c>
      <c r="B20" s="59"/>
      <c r="C20" s="59"/>
      <c r="D20" s="59"/>
      <c r="E20" s="59"/>
    </row>
    <row r="21" spans="1:5" ht="12.75">
      <c r="A21" s="5" t="s">
        <v>2</v>
      </c>
      <c r="B21" s="12">
        <v>2671</v>
      </c>
      <c r="C21" s="12">
        <v>14977</v>
      </c>
      <c r="D21" s="12">
        <v>8875</v>
      </c>
      <c r="E21" s="12">
        <v>22322</v>
      </c>
    </row>
    <row r="22" spans="1:5" ht="12.75">
      <c r="A22" s="5" t="s">
        <v>3</v>
      </c>
      <c r="B22" s="12">
        <v>12698</v>
      </c>
      <c r="C22" s="12">
        <v>61002</v>
      </c>
      <c r="D22" s="12">
        <v>56297</v>
      </c>
      <c r="E22" s="12">
        <v>109917</v>
      </c>
    </row>
    <row r="23" spans="1:5" ht="12.75">
      <c r="A23" s="5" t="s">
        <v>5</v>
      </c>
      <c r="B23" s="12">
        <v>3841</v>
      </c>
      <c r="C23" s="12">
        <v>19789</v>
      </c>
      <c r="D23" s="12">
        <v>17662</v>
      </c>
      <c r="E23" s="12">
        <v>38328</v>
      </c>
    </row>
    <row r="24" spans="1:5" ht="12.75">
      <c r="A24" s="5" t="s">
        <v>6</v>
      </c>
      <c r="B24" s="12">
        <v>10838</v>
      </c>
      <c r="C24" s="12">
        <v>50178</v>
      </c>
      <c r="D24" s="12">
        <v>53335</v>
      </c>
      <c r="E24" s="12">
        <v>104509</v>
      </c>
    </row>
    <row r="25" spans="1:5" ht="21.75" customHeight="1">
      <c r="A25" s="59" t="s">
        <v>59</v>
      </c>
      <c r="B25" s="59"/>
      <c r="C25" s="59"/>
      <c r="D25" s="59"/>
      <c r="E25" s="59"/>
    </row>
    <row r="26" spans="1:5" ht="12.75">
      <c r="A26" s="5" t="s">
        <v>10</v>
      </c>
      <c r="B26" s="12">
        <v>105890</v>
      </c>
      <c r="C26" s="12">
        <v>547396</v>
      </c>
      <c r="D26" s="12">
        <v>637246</v>
      </c>
      <c r="E26" s="12">
        <v>1375719</v>
      </c>
    </row>
    <row r="27" spans="1:5" ht="12.75">
      <c r="A27" s="5" t="s">
        <v>11</v>
      </c>
      <c r="B27" s="12">
        <f>B28-B26</f>
        <v>206680</v>
      </c>
      <c r="C27" s="12">
        <f>C28-C26</f>
        <v>906897</v>
      </c>
      <c r="D27" s="12">
        <f>D28-D26</f>
        <v>770825</v>
      </c>
      <c r="E27" s="12">
        <f>E28-E26</f>
        <v>2020457</v>
      </c>
    </row>
    <row r="28" spans="1:5" ht="12.75">
      <c r="A28" s="5" t="s">
        <v>12</v>
      </c>
      <c r="B28" s="12">
        <v>312570</v>
      </c>
      <c r="C28" s="12">
        <v>1454293</v>
      </c>
      <c r="D28" s="12">
        <v>1408071</v>
      </c>
      <c r="E28" s="12">
        <v>3396176</v>
      </c>
    </row>
    <row r="29" spans="1:5" ht="24" customHeight="1">
      <c r="A29" s="26" t="s">
        <v>33</v>
      </c>
      <c r="B29" s="18">
        <f>+B9*100/B28</f>
        <v>9.613206641712257</v>
      </c>
      <c r="C29" s="18">
        <f>+C9*100/C28</f>
        <v>10.035529291552665</v>
      </c>
      <c r="D29" s="18">
        <f>+D9*100/D28</f>
        <v>9.670606098698148</v>
      </c>
      <c r="E29" s="18">
        <f>+E9*100/E28</f>
        <v>8.09960967865034</v>
      </c>
    </row>
    <row r="30" spans="1:5" ht="11.25">
      <c r="A30" s="16"/>
      <c r="B30" s="16"/>
      <c r="C30" s="16"/>
      <c r="D30" s="16"/>
      <c r="E30" s="16"/>
    </row>
    <row r="31" ht="13.5" customHeight="1">
      <c r="A31" s="5" t="s">
        <v>13</v>
      </c>
    </row>
  </sheetData>
  <sheetProtection/>
  <mergeCells count="6">
    <mergeCell ref="A25:E25"/>
    <mergeCell ref="A4:E4"/>
    <mergeCell ref="B3:C3"/>
    <mergeCell ref="D3:E3"/>
    <mergeCell ref="A10:E10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5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2.57421875" style="14" customWidth="1"/>
    <col min="2" max="5" width="12.7109375" style="14" customWidth="1"/>
    <col min="6" max="16384" width="9.140625" style="14" customWidth="1"/>
  </cols>
  <sheetData>
    <row r="1" s="15" customFormat="1" ht="30" customHeight="1">
      <c r="A1" s="1" t="s">
        <v>50</v>
      </c>
    </row>
    <row r="2" spans="1:5" ht="27.75" customHeight="1">
      <c r="A2" s="28"/>
      <c r="B2" s="27" t="s">
        <v>16</v>
      </c>
      <c r="C2" s="27" t="s">
        <v>15</v>
      </c>
      <c r="D2" s="27" t="s">
        <v>16</v>
      </c>
      <c r="E2" s="27" t="s">
        <v>15</v>
      </c>
    </row>
    <row r="3" spans="1:5" ht="29.25" customHeight="1">
      <c r="A3" s="17"/>
      <c r="B3" s="76" t="s">
        <v>20</v>
      </c>
      <c r="C3" s="77"/>
      <c r="D3" s="76" t="s">
        <v>18</v>
      </c>
      <c r="E3" s="77"/>
    </row>
    <row r="4" spans="1:5" ht="19.5" customHeight="1">
      <c r="A4" s="59" t="s">
        <v>0</v>
      </c>
      <c r="B4" s="59"/>
      <c r="C4" s="59"/>
      <c r="D4" s="59"/>
      <c r="E4" s="59"/>
    </row>
    <row r="5" spans="1:5" ht="12.75">
      <c r="A5" s="4" t="s">
        <v>36</v>
      </c>
      <c r="B5" s="12">
        <v>89353</v>
      </c>
      <c r="C5" s="12">
        <v>108106</v>
      </c>
      <c r="D5" s="12">
        <v>4468</v>
      </c>
      <c r="E5" s="12">
        <v>6338</v>
      </c>
    </row>
    <row r="6" spans="1:5" ht="12.75">
      <c r="A6" s="4" t="s">
        <v>37</v>
      </c>
      <c r="B6" s="12">
        <v>98986</v>
      </c>
      <c r="C6" s="12">
        <v>122324</v>
      </c>
      <c r="D6" s="12">
        <v>4157</v>
      </c>
      <c r="E6" s="12">
        <v>5909</v>
      </c>
    </row>
    <row r="7" spans="1:5" ht="12.75">
      <c r="A7" s="4" t="s">
        <v>38</v>
      </c>
      <c r="B7" s="12">
        <v>99871</v>
      </c>
      <c r="C7" s="12">
        <v>118632</v>
      </c>
      <c r="D7" s="12">
        <v>3740</v>
      </c>
      <c r="E7" s="12">
        <v>5677</v>
      </c>
    </row>
    <row r="8" spans="1:10" ht="12.75">
      <c r="A8" s="4" t="s">
        <v>39</v>
      </c>
      <c r="B8" s="12">
        <v>99315</v>
      </c>
      <c r="C8" s="12">
        <v>111703</v>
      </c>
      <c r="D8" s="12">
        <v>3914</v>
      </c>
      <c r="E8" s="12">
        <v>4637</v>
      </c>
      <c r="H8" s="50"/>
      <c r="J8" s="50"/>
    </row>
    <row r="9" spans="1:10" ht="12.75">
      <c r="A9" s="4" t="s">
        <v>56</v>
      </c>
      <c r="B9" s="12">
        <v>102487</v>
      </c>
      <c r="C9" s="12">
        <v>124669</v>
      </c>
      <c r="D9" s="12">
        <v>3624</v>
      </c>
      <c r="E9" s="12">
        <v>4461</v>
      </c>
      <c r="H9" s="50"/>
      <c r="J9" s="50"/>
    </row>
    <row r="10" spans="1:5" ht="21.75" customHeight="1">
      <c r="A10" s="59" t="s">
        <v>57</v>
      </c>
      <c r="B10" s="59"/>
      <c r="C10" s="59"/>
      <c r="D10" s="59"/>
      <c r="E10" s="59"/>
    </row>
    <row r="11" spans="1:5" ht="12.75">
      <c r="A11" s="5" t="s">
        <v>1</v>
      </c>
      <c r="B11" s="12">
        <v>6087</v>
      </c>
      <c r="C11" s="12">
        <v>8473</v>
      </c>
      <c r="D11" s="12">
        <v>264</v>
      </c>
      <c r="E11" s="12">
        <v>467</v>
      </c>
    </row>
    <row r="12" spans="1:5" ht="12.75">
      <c r="A12" s="5" t="s">
        <v>2</v>
      </c>
      <c r="B12" s="12">
        <v>4868</v>
      </c>
      <c r="C12" s="12">
        <v>5845</v>
      </c>
      <c r="D12" s="12">
        <v>179</v>
      </c>
      <c r="E12" s="12">
        <v>308</v>
      </c>
    </row>
    <row r="13" spans="1:5" ht="12.75">
      <c r="A13" s="5" t="s">
        <v>3</v>
      </c>
      <c r="B13" s="12">
        <v>19376</v>
      </c>
      <c r="C13" s="12">
        <v>20371</v>
      </c>
      <c r="D13" s="12">
        <v>411</v>
      </c>
      <c r="E13" s="12">
        <v>516</v>
      </c>
    </row>
    <row r="14" spans="1:5" ht="12.75">
      <c r="A14" s="5" t="s">
        <v>4</v>
      </c>
      <c r="B14" s="12">
        <v>1147</v>
      </c>
      <c r="C14" s="12">
        <v>1185</v>
      </c>
      <c r="D14" s="12">
        <v>10</v>
      </c>
      <c r="E14" s="12">
        <v>7</v>
      </c>
    </row>
    <row r="15" spans="1:5" ht="12.75">
      <c r="A15" s="5" t="s">
        <v>5</v>
      </c>
      <c r="B15" s="12">
        <v>13515</v>
      </c>
      <c r="C15" s="12">
        <v>18094</v>
      </c>
      <c r="D15" s="12">
        <v>306</v>
      </c>
      <c r="E15" s="12">
        <v>445</v>
      </c>
    </row>
    <row r="16" spans="1:5" ht="12.75">
      <c r="A16" s="5" t="s">
        <v>6</v>
      </c>
      <c r="B16" s="12">
        <v>26600</v>
      </c>
      <c r="C16" s="12">
        <v>34175</v>
      </c>
      <c r="D16" s="12">
        <v>953</v>
      </c>
      <c r="E16" s="12">
        <v>1232</v>
      </c>
    </row>
    <row r="17" spans="1:5" ht="12.75">
      <c r="A17" s="5" t="s">
        <v>7</v>
      </c>
      <c r="B17" s="12">
        <v>10876</v>
      </c>
      <c r="C17" s="12">
        <v>12995</v>
      </c>
      <c r="D17" s="12">
        <v>457</v>
      </c>
      <c r="E17" s="12">
        <v>537</v>
      </c>
    </row>
    <row r="18" spans="1:5" ht="12.75">
      <c r="A18" s="5" t="s">
        <v>8</v>
      </c>
      <c r="B18" s="12">
        <v>11996</v>
      </c>
      <c r="C18" s="12">
        <v>13933</v>
      </c>
      <c r="D18" s="12">
        <v>483</v>
      </c>
      <c r="E18" s="12">
        <v>563</v>
      </c>
    </row>
    <row r="19" spans="1:5" ht="12.75">
      <c r="A19" s="5" t="s">
        <v>9</v>
      </c>
      <c r="B19" s="12">
        <v>8032</v>
      </c>
      <c r="C19" s="12">
        <v>9598</v>
      </c>
      <c r="D19" s="12">
        <v>561</v>
      </c>
      <c r="E19" s="12">
        <v>387</v>
      </c>
    </row>
    <row r="20" spans="1:5" ht="21.75" customHeight="1">
      <c r="A20" s="59" t="s">
        <v>58</v>
      </c>
      <c r="B20" s="59"/>
      <c r="C20" s="59"/>
      <c r="D20" s="59"/>
      <c r="E20" s="59"/>
    </row>
    <row r="21" spans="1:5" ht="12.75">
      <c r="A21" s="5" t="s">
        <v>2</v>
      </c>
      <c r="B21" s="12">
        <v>6015</v>
      </c>
      <c r="C21" s="12">
        <v>7030</v>
      </c>
      <c r="D21" s="12">
        <v>189</v>
      </c>
      <c r="E21" s="12">
        <v>315</v>
      </c>
    </row>
    <row r="22" spans="1:5" ht="12.75">
      <c r="A22" s="5" t="s">
        <v>3</v>
      </c>
      <c r="B22" s="12">
        <v>42248</v>
      </c>
      <c r="C22" s="12">
        <v>47299</v>
      </c>
      <c r="D22" s="12">
        <v>1351</v>
      </c>
      <c r="E22" s="12">
        <v>1616</v>
      </c>
    </row>
    <row r="23" spans="1:5" ht="12.75">
      <c r="A23" s="5" t="s">
        <v>5</v>
      </c>
      <c r="B23" s="12">
        <v>13515</v>
      </c>
      <c r="C23" s="12">
        <v>18094</v>
      </c>
      <c r="D23" s="12">
        <v>306</v>
      </c>
      <c r="E23" s="12">
        <v>445</v>
      </c>
    </row>
    <row r="24" spans="1:5" ht="12.75">
      <c r="A24" s="5" t="s">
        <v>6</v>
      </c>
      <c r="B24" s="12">
        <v>40719</v>
      </c>
      <c r="C24" s="12">
        <v>52246</v>
      </c>
      <c r="D24" s="12">
        <v>1778</v>
      </c>
      <c r="E24" s="12">
        <v>2085</v>
      </c>
    </row>
    <row r="25" spans="1:5" ht="21.75" customHeight="1">
      <c r="A25" s="59" t="s">
        <v>59</v>
      </c>
      <c r="B25" s="59"/>
      <c r="C25" s="59"/>
      <c r="D25" s="59"/>
      <c r="E25" s="59"/>
    </row>
    <row r="26" spans="1:5" ht="12.75">
      <c r="A26" s="5" t="s">
        <v>10</v>
      </c>
      <c r="B26" s="49">
        <v>500019</v>
      </c>
      <c r="C26" s="12">
        <v>765828</v>
      </c>
      <c r="D26" s="12">
        <v>31337</v>
      </c>
      <c r="E26" s="12">
        <v>62492</v>
      </c>
    </row>
    <row r="27" spans="1:5" ht="12.75">
      <c r="A27" s="5" t="s">
        <v>11</v>
      </c>
      <c r="B27" s="12">
        <f>B28-B26</f>
        <v>532955</v>
      </c>
      <c r="C27" s="12">
        <f>C28-C26</f>
        <v>1025776</v>
      </c>
      <c r="D27" s="12">
        <f>D28-D26</f>
        <v>31190</v>
      </c>
      <c r="E27" s="12">
        <f>E28-E26</f>
        <v>87786</v>
      </c>
    </row>
    <row r="28" spans="1:5" ht="12.75">
      <c r="A28" s="5" t="s">
        <v>12</v>
      </c>
      <c r="B28" s="12">
        <v>1032974</v>
      </c>
      <c r="C28" s="12">
        <v>1791604</v>
      </c>
      <c r="D28" s="12">
        <v>62527</v>
      </c>
      <c r="E28" s="12">
        <v>150278</v>
      </c>
    </row>
    <row r="29" spans="1:5" ht="24" customHeight="1">
      <c r="A29" s="26" t="s">
        <v>33</v>
      </c>
      <c r="B29" s="18">
        <f>+B9*100/B28</f>
        <v>9.921546912119762</v>
      </c>
      <c r="C29" s="18">
        <f>+C9*100/C28</f>
        <v>6.958513153576348</v>
      </c>
      <c r="D29" s="18">
        <f>+D9*100/D28</f>
        <v>5.795896172853327</v>
      </c>
      <c r="E29" s="18">
        <f>+E9*100/E28</f>
        <v>2.9684983829968457</v>
      </c>
    </row>
    <row r="30" spans="1:5" ht="11.25">
      <c r="A30" s="16"/>
      <c r="B30" s="16"/>
      <c r="C30" s="16"/>
      <c r="D30" s="16"/>
      <c r="E30" s="16"/>
    </row>
    <row r="31" ht="13.5" customHeight="1">
      <c r="A31" s="5" t="s">
        <v>13</v>
      </c>
    </row>
  </sheetData>
  <sheetProtection/>
  <mergeCells count="6">
    <mergeCell ref="A20:E20"/>
    <mergeCell ref="A25:E25"/>
    <mergeCell ref="B3:C3"/>
    <mergeCell ref="D3:E3"/>
    <mergeCell ref="A4:E4"/>
    <mergeCell ref="A10:E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5:A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0.28125" style="0" customWidth="1"/>
    <col min="5" max="5" width="0.85546875" style="0" customWidth="1"/>
  </cols>
  <sheetData>
    <row r="1" spans="1:7" ht="12.75" customHeight="1">
      <c r="A1" s="83" t="s">
        <v>73</v>
      </c>
      <c r="B1" s="83"/>
      <c r="C1" s="83"/>
      <c r="D1" s="83"/>
      <c r="E1" s="83"/>
      <c r="F1" s="83"/>
      <c r="G1" s="83"/>
    </row>
    <row r="2" spans="1:7" ht="12.75">
      <c r="A2" s="83"/>
      <c r="B2" s="83"/>
      <c r="C2" s="83"/>
      <c r="D2" s="83"/>
      <c r="E2" s="83"/>
      <c r="F2" s="83"/>
      <c r="G2" s="83"/>
    </row>
    <row r="3" spans="1:8" ht="12.75">
      <c r="A3" s="45"/>
      <c r="B3" s="45"/>
      <c r="C3" s="45"/>
      <c r="D3" s="45"/>
      <c r="E3" s="45"/>
      <c r="F3" s="45"/>
      <c r="G3" s="45"/>
      <c r="H3" s="45"/>
    </row>
    <row r="4" ht="12.75">
      <c r="A4" s="46"/>
    </row>
    <row r="5" spans="2:8" ht="12.75">
      <c r="B5" s="44">
        <v>2010</v>
      </c>
      <c r="C5" s="44">
        <v>2011</v>
      </c>
      <c r="D5" s="44">
        <v>2012</v>
      </c>
      <c r="F5" s="44">
        <v>2010</v>
      </c>
      <c r="G5" s="44">
        <v>2011</v>
      </c>
      <c r="H5" s="44">
        <v>2012</v>
      </c>
    </row>
    <row r="6" spans="1:10" ht="12.75">
      <c r="A6" s="45"/>
      <c r="B6" s="45"/>
      <c r="C6" s="45"/>
      <c r="D6" s="45"/>
      <c r="E6" s="45"/>
      <c r="F6" s="45"/>
      <c r="G6" s="45"/>
      <c r="H6" s="45"/>
      <c r="J6" s="52"/>
    </row>
    <row r="7" spans="1:8" ht="12.75">
      <c r="A7" s="51"/>
      <c r="B7" s="80" t="s">
        <v>74</v>
      </c>
      <c r="C7" s="80"/>
      <c r="D7" s="80"/>
      <c r="E7" s="53"/>
      <c r="F7" s="80" t="s">
        <v>75</v>
      </c>
      <c r="G7" s="80"/>
      <c r="H7" s="80"/>
    </row>
    <row r="8" spans="1:8" ht="12.75">
      <c r="A8" s="81" t="s">
        <v>0</v>
      </c>
      <c r="B8" s="81"/>
      <c r="C8" s="81"/>
      <c r="D8" s="81"/>
      <c r="E8" s="81"/>
      <c r="F8" s="81"/>
      <c r="G8" s="81"/>
      <c r="H8" s="81"/>
    </row>
    <row r="10" spans="1:8" ht="12.75">
      <c r="A10" s="5" t="s">
        <v>45</v>
      </c>
      <c r="B10" s="47">
        <v>59</v>
      </c>
      <c r="C10" s="47">
        <f>40+12</f>
        <v>52</v>
      </c>
      <c r="D10" s="47">
        <v>54</v>
      </c>
      <c r="E10" s="47"/>
      <c r="F10" s="47">
        <f>102+8</f>
        <v>110</v>
      </c>
      <c r="G10" s="47">
        <f>86+8</f>
        <v>94</v>
      </c>
      <c r="H10">
        <v>217</v>
      </c>
    </row>
    <row r="11" spans="1:8" ht="12.75">
      <c r="A11" s="5" t="s">
        <v>46</v>
      </c>
      <c r="B11" s="47">
        <f>27+18</f>
        <v>45</v>
      </c>
      <c r="C11" s="47">
        <f>37+13</f>
        <v>50</v>
      </c>
      <c r="D11" s="47">
        <v>24</v>
      </c>
      <c r="E11" s="47"/>
      <c r="F11" s="47">
        <f>35+237</f>
        <v>272</v>
      </c>
      <c r="G11" s="47">
        <f>18+95</f>
        <v>113</v>
      </c>
      <c r="H11">
        <v>266</v>
      </c>
    </row>
    <row r="12" spans="1:8" ht="12.75">
      <c r="A12" s="5" t="s">
        <v>66</v>
      </c>
      <c r="B12" s="47">
        <v>86</v>
      </c>
      <c r="C12" s="47">
        <v>103</v>
      </c>
      <c r="D12" s="47">
        <v>142</v>
      </c>
      <c r="E12" s="47"/>
      <c r="F12" s="47">
        <v>326</v>
      </c>
      <c r="G12" s="47">
        <v>162</v>
      </c>
      <c r="H12" s="47">
        <v>210</v>
      </c>
    </row>
    <row r="13" spans="1:8" ht="12.75">
      <c r="A13" s="5" t="s">
        <v>47</v>
      </c>
      <c r="B13" s="47">
        <v>1332</v>
      </c>
      <c r="C13" s="47">
        <v>1230</v>
      </c>
      <c r="D13" s="47">
        <v>1033</v>
      </c>
      <c r="E13" s="47"/>
      <c r="F13" s="47">
        <v>746</v>
      </c>
      <c r="G13" s="47">
        <f>3132</f>
        <v>3132</v>
      </c>
      <c r="H13" s="47">
        <v>5714</v>
      </c>
    </row>
    <row r="14" spans="1:8" ht="12.75">
      <c r="A14" s="5" t="s">
        <v>71</v>
      </c>
      <c r="B14" s="47">
        <v>494</v>
      </c>
      <c r="C14" s="47">
        <v>469</v>
      </c>
      <c r="D14" s="47">
        <v>301</v>
      </c>
      <c r="E14" s="47"/>
      <c r="F14" s="47">
        <v>902</v>
      </c>
      <c r="G14" s="47">
        <v>557</v>
      </c>
      <c r="H14" s="47">
        <v>629</v>
      </c>
    </row>
    <row r="15" spans="1:8" ht="12.75">
      <c r="A15" s="66" t="s">
        <v>67</v>
      </c>
      <c r="B15" s="78">
        <f>78+490</f>
        <v>568</v>
      </c>
      <c r="C15" s="78">
        <f>720+80</f>
        <v>800</v>
      </c>
      <c r="D15" s="78">
        <v>684</v>
      </c>
      <c r="E15" s="78"/>
      <c r="F15" s="78">
        <f>405+2301</f>
        <v>2706</v>
      </c>
      <c r="G15" s="78">
        <f>528+736</f>
        <v>1264</v>
      </c>
      <c r="H15" s="78">
        <v>2242</v>
      </c>
    </row>
    <row r="16" spans="1:8" ht="12.75">
      <c r="A16" s="66"/>
      <c r="B16" s="78"/>
      <c r="C16" s="78"/>
      <c r="D16" s="78">
        <v>362</v>
      </c>
      <c r="E16" s="78"/>
      <c r="F16" s="78"/>
      <c r="G16" s="78"/>
      <c r="H16" s="78"/>
    </row>
    <row r="17" spans="1:8" ht="12.75">
      <c r="A17" s="5" t="s">
        <v>48</v>
      </c>
      <c r="B17" s="47">
        <f>26+145</f>
        <v>171</v>
      </c>
      <c r="C17" s="47">
        <f>177+34</f>
        <v>211</v>
      </c>
      <c r="D17" s="47">
        <v>362</v>
      </c>
      <c r="E17" s="47"/>
      <c r="F17" s="47">
        <f>719+23</f>
        <v>742</v>
      </c>
      <c r="G17" s="47">
        <f>19+357</f>
        <v>376</v>
      </c>
      <c r="H17" s="47">
        <v>604</v>
      </c>
    </row>
    <row r="18" spans="1:8" ht="12.75">
      <c r="A18" s="66" t="s">
        <v>68</v>
      </c>
      <c r="B18" s="79">
        <f>88+77</f>
        <v>165</v>
      </c>
      <c r="C18" s="79">
        <f>127+49</f>
        <v>176</v>
      </c>
      <c r="D18" s="79">
        <v>153</v>
      </c>
      <c r="E18" s="79"/>
      <c r="F18" s="79">
        <f>58+64</f>
        <v>122</v>
      </c>
      <c r="G18" s="79">
        <f>79+42</f>
        <v>121</v>
      </c>
      <c r="H18" s="78">
        <v>141</v>
      </c>
    </row>
    <row r="19" spans="1:8" ht="12.75">
      <c r="A19" s="66"/>
      <c r="B19" s="79"/>
      <c r="C19" s="79"/>
      <c r="D19" s="79">
        <v>1463</v>
      </c>
      <c r="E19" s="79"/>
      <c r="F19" s="79"/>
      <c r="G19" s="79"/>
      <c r="H19" s="78"/>
    </row>
    <row r="20" spans="1:8" ht="12.75">
      <c r="A20" s="5" t="s">
        <v>69</v>
      </c>
      <c r="B20" s="47">
        <v>190</v>
      </c>
      <c r="C20" s="47">
        <v>147</v>
      </c>
      <c r="D20" s="47">
        <v>90</v>
      </c>
      <c r="E20" s="47"/>
      <c r="F20" s="47">
        <v>142</v>
      </c>
      <c r="G20" s="47">
        <v>177</v>
      </c>
      <c r="H20" s="47">
        <v>97</v>
      </c>
    </row>
    <row r="21" spans="1:8" ht="12.75">
      <c r="A21" s="5" t="s">
        <v>72</v>
      </c>
      <c r="B21" s="47">
        <v>870</v>
      </c>
      <c r="C21" s="47">
        <v>995</v>
      </c>
      <c r="D21" s="47">
        <v>1463</v>
      </c>
      <c r="E21" s="47"/>
      <c r="F21" s="47">
        <v>904</v>
      </c>
      <c r="G21" s="47">
        <v>1062</v>
      </c>
      <c r="H21" s="47">
        <v>1245</v>
      </c>
    </row>
    <row r="22" spans="1:8" ht="12.75">
      <c r="A22" s="5" t="s">
        <v>49</v>
      </c>
      <c r="B22" s="47">
        <v>25</v>
      </c>
      <c r="C22" s="47">
        <v>23</v>
      </c>
      <c r="D22" s="47">
        <v>54</v>
      </c>
      <c r="E22" s="47"/>
      <c r="F22" s="47">
        <v>45</v>
      </c>
      <c r="G22" s="47">
        <v>29</v>
      </c>
      <c r="H22" s="47">
        <v>72</v>
      </c>
    </row>
    <row r="23" spans="1:8" ht="12.75">
      <c r="A23" s="5" t="s">
        <v>70</v>
      </c>
      <c r="B23" s="47">
        <f>B24-(B10+B11+B12+B13+B14+B15+B17+B18+B20+B21+B22)</f>
        <v>2090</v>
      </c>
      <c r="C23" s="47">
        <f>C24-(C10+C11+C12+C13+C14+C15+C17+C18+C20+C21+C22)</f>
        <v>2344</v>
      </c>
      <c r="D23" s="47">
        <f>D24-(D10+D11+D12+D13+D14+D15+D17+D18+D20+D21+D22)</f>
        <v>1471</v>
      </c>
      <c r="E23" s="47"/>
      <c r="F23" s="47">
        <f>F24-(F10+F11+F12+F13+F14+F15+F17+F18+F20+F21+F22)</f>
        <v>12426</v>
      </c>
      <c r="G23" s="47">
        <f>G24-(G10+G11+G12+G13+G14+G15+G17+G18+G20+G21+G22)</f>
        <v>4048</v>
      </c>
      <c r="H23" s="47">
        <f>H24-(H10+H11+H12+H13+H14+H15+H17+H18+H20+H21+H22)</f>
        <v>7120</v>
      </c>
    </row>
    <row r="24" spans="1:8" s="7" customFormat="1" ht="12.75">
      <c r="A24" s="6" t="s">
        <v>14</v>
      </c>
      <c r="B24" s="48">
        <v>6095</v>
      </c>
      <c r="C24" s="48">
        <v>6600</v>
      </c>
      <c r="D24" s="48">
        <v>5831</v>
      </c>
      <c r="E24" s="48"/>
      <c r="F24" s="48">
        <v>19443</v>
      </c>
      <c r="G24" s="48">
        <v>11135</v>
      </c>
      <c r="H24" s="48">
        <v>18557</v>
      </c>
    </row>
    <row r="25" spans="1:7" s="7" customFormat="1" ht="12.75">
      <c r="A25" s="6"/>
      <c r="B25" s="48"/>
      <c r="C25" s="48"/>
      <c r="D25" s="48"/>
      <c r="E25" s="48"/>
      <c r="F25" s="48"/>
      <c r="G25" s="48"/>
    </row>
    <row r="26" spans="1:8" ht="12.75">
      <c r="A26" s="82" t="s">
        <v>12</v>
      </c>
      <c r="B26" s="82"/>
      <c r="C26" s="82"/>
      <c r="D26" s="82"/>
      <c r="E26" s="82"/>
      <c r="F26" s="82"/>
      <c r="G26" s="82"/>
      <c r="H26" s="82"/>
    </row>
    <row r="27" spans="2:7" ht="12.75">
      <c r="B27" s="44"/>
      <c r="C27" s="44"/>
      <c r="D27" s="44"/>
      <c r="E27" s="44"/>
      <c r="F27" s="44"/>
      <c r="G27" s="44"/>
    </row>
    <row r="28" spans="1:8" ht="12.75">
      <c r="A28" s="5" t="s">
        <v>45</v>
      </c>
      <c r="B28" s="47">
        <f>408+143</f>
        <v>551</v>
      </c>
      <c r="C28" s="47">
        <f>305+144</f>
        <v>449</v>
      </c>
      <c r="D28" s="47">
        <v>463</v>
      </c>
      <c r="E28" s="47"/>
      <c r="F28" s="47">
        <f>1351+248</f>
        <v>1599</v>
      </c>
      <c r="G28" s="47">
        <f>3532+177</f>
        <v>3709</v>
      </c>
      <c r="H28">
        <v>2667</v>
      </c>
    </row>
    <row r="29" spans="1:8" ht="12.75">
      <c r="A29" s="5" t="s">
        <v>46</v>
      </c>
      <c r="B29" s="47">
        <f>1323+201</f>
        <v>1524</v>
      </c>
      <c r="C29" s="47">
        <f>1154+298</f>
        <v>1452</v>
      </c>
      <c r="D29" s="47">
        <v>1142</v>
      </c>
      <c r="E29" s="47"/>
      <c r="F29" s="47">
        <f>1792+5801</f>
        <v>7593</v>
      </c>
      <c r="G29" s="47">
        <f>1444+2070</f>
        <v>3514</v>
      </c>
      <c r="H29">
        <v>5239</v>
      </c>
    </row>
    <row r="30" spans="1:8" ht="12.75">
      <c r="A30" s="5" t="s">
        <v>66</v>
      </c>
      <c r="B30" s="47">
        <v>1203</v>
      </c>
      <c r="C30" s="47">
        <v>1481</v>
      </c>
      <c r="D30" s="47">
        <v>1442</v>
      </c>
      <c r="E30" s="47"/>
      <c r="F30" s="47">
        <v>4856</v>
      </c>
      <c r="G30" s="47">
        <v>2731</v>
      </c>
      <c r="H30" s="47">
        <v>4005</v>
      </c>
    </row>
    <row r="31" spans="1:8" ht="12.75">
      <c r="A31" s="5" t="s">
        <v>47</v>
      </c>
      <c r="B31" s="47">
        <v>14438</v>
      </c>
      <c r="C31" s="47">
        <v>12892</v>
      </c>
      <c r="D31" s="47">
        <v>12032</v>
      </c>
      <c r="E31" s="47"/>
      <c r="F31" s="47">
        <v>66375</v>
      </c>
      <c r="G31" s="47">
        <v>42308</v>
      </c>
      <c r="H31" s="47">
        <v>46468</v>
      </c>
    </row>
    <row r="32" spans="1:8" ht="12.75">
      <c r="A32" s="5" t="s">
        <v>71</v>
      </c>
      <c r="B32" s="47">
        <v>4466</v>
      </c>
      <c r="C32" s="47">
        <v>3985</v>
      </c>
      <c r="D32" s="47">
        <v>3275</v>
      </c>
      <c r="E32" s="47"/>
      <c r="F32" s="47">
        <v>7242</v>
      </c>
      <c r="G32" s="47">
        <v>5639</v>
      </c>
      <c r="H32" s="47">
        <v>6004</v>
      </c>
    </row>
    <row r="33" spans="1:8" ht="12.75">
      <c r="A33" s="66" t="s">
        <v>67</v>
      </c>
      <c r="B33" s="78">
        <f>602+3913</f>
        <v>4515</v>
      </c>
      <c r="C33" s="78">
        <f>567+4105</f>
        <v>4672</v>
      </c>
      <c r="D33" s="78">
        <v>4139</v>
      </c>
      <c r="E33" s="78"/>
      <c r="F33" s="78">
        <f>12961+3188</f>
        <v>16149</v>
      </c>
      <c r="G33" s="78">
        <f>3623+6239</f>
        <v>9862</v>
      </c>
      <c r="H33" s="78">
        <v>12624</v>
      </c>
    </row>
    <row r="34" spans="1:8" ht="12.75">
      <c r="A34" s="66"/>
      <c r="B34" s="78"/>
      <c r="C34" s="78"/>
      <c r="D34" s="78"/>
      <c r="E34" s="78"/>
      <c r="F34" s="78"/>
      <c r="G34" s="78"/>
      <c r="H34" s="78"/>
    </row>
    <row r="35" spans="1:8" ht="12.75">
      <c r="A35" s="5" t="s">
        <v>48</v>
      </c>
      <c r="B35" s="47">
        <f>143+1247</f>
        <v>1390</v>
      </c>
      <c r="C35" s="47">
        <f>113+1331</f>
        <v>1444</v>
      </c>
      <c r="D35" s="47">
        <v>1660</v>
      </c>
      <c r="E35" s="47"/>
      <c r="F35" s="47">
        <f>172+6058</f>
        <v>6230</v>
      </c>
      <c r="G35" s="47">
        <f>131+3273</f>
        <v>3404</v>
      </c>
      <c r="H35" s="47">
        <v>4548</v>
      </c>
    </row>
    <row r="36" spans="1:8" ht="12.75">
      <c r="A36" s="66" t="s">
        <v>68</v>
      </c>
      <c r="B36" s="78">
        <f>792+734</f>
        <v>1526</v>
      </c>
      <c r="C36" s="78">
        <f>1028+690</f>
        <v>1718</v>
      </c>
      <c r="D36" s="78">
        <v>1846</v>
      </c>
      <c r="E36" s="78"/>
      <c r="F36" s="78">
        <f>815+542</f>
        <v>1357</v>
      </c>
      <c r="G36" s="78">
        <f>868+620</f>
        <v>1488</v>
      </c>
      <c r="H36" s="78">
        <v>1720</v>
      </c>
    </row>
    <row r="37" spans="1:8" ht="12.75">
      <c r="A37" s="66"/>
      <c r="B37" s="78"/>
      <c r="C37" s="78"/>
      <c r="D37" s="78"/>
      <c r="E37" s="78"/>
      <c r="F37" s="78"/>
      <c r="G37" s="78"/>
      <c r="H37" s="78"/>
    </row>
    <row r="38" spans="1:8" ht="12.75">
      <c r="A38" s="5" t="s">
        <v>69</v>
      </c>
      <c r="B38" s="47">
        <v>1628</v>
      </c>
      <c r="C38" s="47">
        <v>1310</v>
      </c>
      <c r="D38" s="47">
        <v>985</v>
      </c>
      <c r="E38" s="47"/>
      <c r="F38" s="47">
        <v>12</v>
      </c>
      <c r="G38" s="47">
        <v>1564</v>
      </c>
      <c r="H38" s="47">
        <v>1181</v>
      </c>
    </row>
    <row r="39" spans="1:8" ht="12.75">
      <c r="A39" s="5" t="s">
        <v>72</v>
      </c>
      <c r="B39" s="47">
        <v>3010</v>
      </c>
      <c r="C39" s="47">
        <v>3832</v>
      </c>
      <c r="D39" s="47">
        <v>5479</v>
      </c>
      <c r="E39" s="47"/>
      <c r="F39" s="47">
        <v>2648</v>
      </c>
      <c r="G39" s="47">
        <v>3491</v>
      </c>
      <c r="H39" s="47">
        <v>4276</v>
      </c>
    </row>
    <row r="40" spans="1:8" ht="12.75">
      <c r="A40" s="5" t="s">
        <v>49</v>
      </c>
      <c r="B40" s="47">
        <v>332</v>
      </c>
      <c r="C40" s="47">
        <v>282</v>
      </c>
      <c r="D40" s="47">
        <v>218</v>
      </c>
      <c r="E40" s="47"/>
      <c r="F40" s="47">
        <v>573</v>
      </c>
      <c r="G40" s="47">
        <v>335</v>
      </c>
      <c r="H40" s="47">
        <v>396</v>
      </c>
    </row>
    <row r="41" spans="1:8" ht="12.75">
      <c r="A41" s="5" t="s">
        <v>70</v>
      </c>
      <c r="B41" s="47">
        <f>B42-(B28+B29+B30+B31+B32+B33+B35+B36+B38+B39+B40)</f>
        <v>22133</v>
      </c>
      <c r="C41" s="47">
        <f>C42-(C28+C29+C30+C31+C32+C33+C35+C36+C38+C39+C40)</f>
        <v>21920</v>
      </c>
      <c r="D41" s="47">
        <f>D42-(D28+D29+D30+D31+D32+D33+D35+D36+D38+D39+D40)</f>
        <v>18685</v>
      </c>
      <c r="E41" s="47"/>
      <c r="F41" s="47">
        <f>F42-(F28+F29+F30+F31+F32+F33+F35+F36+F38+F39+F40)</f>
        <v>67193</v>
      </c>
      <c r="G41" s="47">
        <f>G42-(G28+G29+G30+G31+G32+G33+G35+G36+G38+G39+G40)</f>
        <v>45880</v>
      </c>
      <c r="H41" s="47">
        <f>H42-(H28+H29+H30+H31+H32+H33+H35+H36+H38+H39+H40)</f>
        <v>56823</v>
      </c>
    </row>
    <row r="42" spans="1:8" ht="12.75">
      <c r="A42" s="6" t="s">
        <v>14</v>
      </c>
      <c r="B42" s="54">
        <v>56716</v>
      </c>
      <c r="C42" s="54">
        <v>55437</v>
      </c>
      <c r="D42" s="54">
        <v>51366</v>
      </c>
      <c r="E42" s="54"/>
      <c r="F42" s="54">
        <v>181827</v>
      </c>
      <c r="G42" s="54">
        <v>123925</v>
      </c>
      <c r="H42" s="54">
        <v>145951</v>
      </c>
    </row>
    <row r="43" spans="1:8" ht="24" customHeight="1">
      <c r="A43" s="55" t="s">
        <v>78</v>
      </c>
      <c r="B43" s="56">
        <f>B24/B42*100</f>
        <v>10.74652655335355</v>
      </c>
      <c r="C43" s="56">
        <f aca="true" t="shared" si="0" ref="C43:H43">C24/C42*100</f>
        <v>11.90540613669571</v>
      </c>
      <c r="D43" s="56">
        <f t="shared" si="0"/>
        <v>11.351866993731262</v>
      </c>
      <c r="E43" s="56"/>
      <c r="F43" s="56">
        <f t="shared" si="0"/>
        <v>10.693131383127918</v>
      </c>
      <c r="G43" s="56">
        <f t="shared" si="0"/>
        <v>8.985273350817026</v>
      </c>
      <c r="H43" s="56">
        <f t="shared" si="0"/>
        <v>12.714541181629452</v>
      </c>
    </row>
    <row r="44" ht="12.75">
      <c r="A44" s="5" t="s">
        <v>13</v>
      </c>
    </row>
  </sheetData>
  <sheetProtection/>
  <mergeCells count="37">
    <mergeCell ref="B7:D7"/>
    <mergeCell ref="F7:H7"/>
    <mergeCell ref="A8:H8"/>
    <mergeCell ref="A26:H26"/>
    <mergeCell ref="A1:G2"/>
    <mergeCell ref="A15:A16"/>
    <mergeCell ref="B15:B16"/>
    <mergeCell ref="C15:C16"/>
    <mergeCell ref="E15:E16"/>
    <mergeCell ref="F15:F16"/>
    <mergeCell ref="G15:G16"/>
    <mergeCell ref="A33:A34"/>
    <mergeCell ref="B33:B34"/>
    <mergeCell ref="C33:C34"/>
    <mergeCell ref="E33:E34"/>
    <mergeCell ref="F33:F34"/>
    <mergeCell ref="G33:G34"/>
    <mergeCell ref="G18:G19"/>
    <mergeCell ref="A18:A19"/>
    <mergeCell ref="B18:B19"/>
    <mergeCell ref="H15:H16"/>
    <mergeCell ref="H36:H37"/>
    <mergeCell ref="H33:H34"/>
    <mergeCell ref="D15:D16"/>
    <mergeCell ref="D18:D19"/>
    <mergeCell ref="B36:B37"/>
    <mergeCell ref="C36:C37"/>
    <mergeCell ref="E36:E37"/>
    <mergeCell ref="D36:D37"/>
    <mergeCell ref="F36:F37"/>
    <mergeCell ref="D33:D34"/>
    <mergeCell ref="C18:C19"/>
    <mergeCell ref="E18:E19"/>
    <mergeCell ref="F18:F19"/>
    <mergeCell ref="A36:A37"/>
    <mergeCell ref="H18:H19"/>
    <mergeCell ref="G36:G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Fodera</dc:creator>
  <cp:keywords/>
  <dc:description/>
  <cp:lastModifiedBy>Rosalia Giambrone</cp:lastModifiedBy>
  <cp:lastPrinted>2014-12-23T07:48:35Z</cp:lastPrinted>
  <dcterms:created xsi:type="dcterms:W3CDTF">2006-09-13T12:48:32Z</dcterms:created>
  <dcterms:modified xsi:type="dcterms:W3CDTF">2014-12-23T08:00:30Z</dcterms:modified>
  <cp:category/>
  <cp:version/>
  <cp:contentType/>
  <cp:contentStatus/>
</cp:coreProperties>
</file>