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5450" windowHeight="11640" tabRatio="613" activeTab="3"/>
  </bookViews>
  <sheets>
    <sheet name="Tab7.7" sheetId="1" r:id="rId1"/>
    <sheet name="Tab7.6" sheetId="2" r:id="rId2"/>
    <sheet name="Tab7.5" sheetId="3" r:id="rId3"/>
    <sheet name="Tab7.4" sheetId="4" r:id="rId4"/>
    <sheet name="Tab7.3." sheetId="5" r:id="rId5"/>
    <sheet name="Tab7.2_segue" sheetId="6" r:id="rId6"/>
    <sheet name="Tab. 7_2" sheetId="7" r:id="rId7"/>
    <sheet name="Tab.7_1" sheetId="8" r:id="rId8"/>
  </sheets>
  <definedNames/>
  <calcPr fullCalcOnLoad="1"/>
</workbook>
</file>

<file path=xl/sharedStrings.xml><?xml version="1.0" encoding="utf-8"?>
<sst xmlns="http://schemas.openxmlformats.org/spreadsheetml/2006/main" count="249" uniqueCount="85">
  <si>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</si>
  <si>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</si>
  <si>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</si>
  <si>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</si>
  <si>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</si>
  <si>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</si>
  <si>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</si>
  <si>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</si>
  <si>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</si>
  <si>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</si>
  <si>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Sud-Isole</t>
  </si>
  <si>
    <t>Nord-Centro</t>
  </si>
  <si>
    <t>Italia</t>
  </si>
  <si>
    <t>Fonte: Elaborazione su dati ISTAT</t>
  </si>
  <si>
    <t>Totale</t>
  </si>
  <si>
    <t>Ammontare</t>
  </si>
  <si>
    <t>Numero</t>
  </si>
  <si>
    <t>-</t>
  </si>
  <si>
    <t>Tratte non accettate</t>
  </si>
  <si>
    <t>Assegni bancari</t>
  </si>
  <si>
    <t>Pagherò, vaglia e tratte accettate</t>
  </si>
  <si>
    <t>Delitti</t>
  </si>
  <si>
    <t xml:space="preserve">Fonte: Elaborazione su dati ISTAT </t>
  </si>
  <si>
    <t>Suicidi</t>
  </si>
  <si>
    <t>Per 100.000 abitanti</t>
  </si>
  <si>
    <t>Furti</t>
  </si>
  <si>
    <t>Omicidi volontari</t>
  </si>
  <si>
    <t>Violenze sessuali</t>
  </si>
  <si>
    <t>Rapine</t>
  </si>
  <si>
    <t>Sequestri di persona</t>
  </si>
  <si>
    <t>Altri delitti</t>
  </si>
  <si>
    <t xml:space="preserve"> Totale</t>
  </si>
  <si>
    <t>Detenuti</t>
  </si>
  <si>
    <t>Italia = 100</t>
  </si>
  <si>
    <t>Produz. e comm. di stupefa-centi</t>
  </si>
  <si>
    <t>Delitti denunciati per 100.000 abitanti</t>
  </si>
  <si>
    <t>2009</t>
  </si>
  <si>
    <t>2010</t>
  </si>
  <si>
    <t>2011</t>
  </si>
  <si>
    <t>Procedimenti consensuali</t>
  </si>
  <si>
    <t>Procedimenti giudiziali</t>
  </si>
  <si>
    <t>Totale procedimenti</t>
  </si>
  <si>
    <t>N. di figli affidati</t>
  </si>
  <si>
    <t>Procedimenti di separazione</t>
  </si>
  <si>
    <t>Agricoltura, foreste, caccia e pesca</t>
  </si>
  <si>
    <t>Industria, commercio ed artigianato</t>
  </si>
  <si>
    <t>Edilizia ed urbanistica</t>
  </si>
  <si>
    <t>Istruzione, antichità, belle arti, ecc.</t>
  </si>
  <si>
    <t>Elezioni</t>
  </si>
  <si>
    <t>Tavola 7. 2  Protesti per specie dei titoli (ammontare in migliaia di euro)</t>
  </si>
  <si>
    <r>
      <t xml:space="preserve">Tavola 7.2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Protesti per specie dei titoli (ammontare in migliaia di euro)</t>
    </r>
  </si>
  <si>
    <t>Tavola 7.3  Procedimenti di separazione personale dei coniugi per tipo di esaurimento</t>
  </si>
  <si>
    <t>Tavola 7.4  Delitti e persone denunciate all'Autorità giudiziaria dalle Forze dell'ordine</t>
  </si>
  <si>
    <t>Tavola 7. 5   Delitti denunciati all'Autorità giudiziaria dalle Forze dell'ordine per tipo di delitto</t>
  </si>
  <si>
    <t>Tavola 7.6  Detenuti presenti e detenuti tossicodipendenti per nazionalità</t>
  </si>
  <si>
    <t>2012</t>
  </si>
  <si>
    <t>Province - 2012</t>
  </si>
  <si>
    <t>Ripartizioni - 2012</t>
  </si>
  <si>
    <t>Fonte: Elaborazione su dati del  Ministero della Giustizia - Dipartimento Amministrazione Penitenziaria (DAP)</t>
  </si>
  <si>
    <r>
      <rPr>
        <i/>
        <sz val="10"/>
        <rFont val="Arial"/>
        <family val="2"/>
      </rPr>
      <t>di cui:</t>
    </r>
    <r>
      <rPr>
        <sz val="10"/>
        <rFont val="Arial"/>
        <family val="2"/>
      </rPr>
      <t xml:space="preserve"> stranieri</t>
    </r>
  </si>
  <si>
    <r>
      <rPr>
        <i/>
        <sz val="10"/>
        <rFont val="Arial"/>
        <family val="2"/>
      </rPr>
      <t>di cui:</t>
    </r>
    <r>
      <rPr>
        <sz val="10"/>
        <rFont val="Arial"/>
        <family val="2"/>
      </rPr>
      <t xml:space="preserve"> tossicodipendenti</t>
    </r>
  </si>
  <si>
    <r>
      <rPr>
        <i/>
        <sz val="10"/>
        <rFont val="Arial"/>
        <family val="2"/>
      </rPr>
      <t xml:space="preserve">di cui: </t>
    </r>
    <r>
      <rPr>
        <sz val="10"/>
        <rFont val="Arial"/>
        <family val="2"/>
      </rPr>
      <t>donne</t>
    </r>
  </si>
  <si>
    <r>
      <rPr>
        <i/>
        <sz val="10"/>
        <rFont val="Arial"/>
        <family val="2"/>
      </rPr>
      <t xml:space="preserve">di cui: </t>
    </r>
    <r>
      <rPr>
        <sz val="10"/>
        <rFont val="Arial"/>
        <family val="2"/>
      </rPr>
      <t xml:space="preserve"> omicidi di mafia</t>
    </r>
  </si>
  <si>
    <t>Di presunti autori noti</t>
  </si>
  <si>
    <t>Ambiente</t>
  </si>
  <si>
    <t>Autorizzazione concessioni, demanio statale, regionale</t>
  </si>
  <si>
    <t>Comuni, province, enti pubblici in generale</t>
  </si>
  <si>
    <t>Accesso ai documenti</t>
  </si>
  <si>
    <t>Altre</t>
  </si>
  <si>
    <t>Appalti pubblici</t>
  </si>
  <si>
    <t>Esecuzione del giudicato</t>
  </si>
  <si>
    <t>Tavola 7.1  Movimento dei procedimenti sopravvenuti ed esauriti presso i Tribunali amministrativi regionali (TAR) per materia di ricorso</t>
  </si>
  <si>
    <t>Sopravvenuti</t>
  </si>
  <si>
    <t>Esauriti</t>
  </si>
  <si>
    <t>2013</t>
  </si>
  <si>
    <t>Italia=100</t>
  </si>
  <si>
    <r>
      <rPr>
        <i/>
        <sz val="10"/>
        <rFont val="Arial"/>
        <family val="2"/>
      </rPr>
      <t>di cui</t>
    </r>
    <r>
      <rPr>
        <sz val="10"/>
        <rFont val="Arial"/>
        <family val="2"/>
      </rPr>
      <t xml:space="preserve"> maschi</t>
    </r>
  </si>
  <si>
    <t>Province - 2013</t>
  </si>
  <si>
    <t>Corti d'Appello - 2013</t>
  </si>
  <si>
    <t>Ripartizioni - 2013</t>
  </si>
  <si>
    <t>Ripartizioni -  2013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</si>
  <si>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</si>
  <si>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</si>
  <si>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2014</t>
  </si>
  <si>
    <t>Tavola 7. 7  Mortalità per suicidio e autolesione intenzionale per genere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</si>
</sst>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 ;\-#,##0.0\ "/>
    <numFmt numFmtId="165" formatCode="0.0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E+00"/>
    <numFmt numFmtId="172" formatCode="0E+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General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#,##0;[Red]#,##0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66" fontId="0" fillId="0" borderId="1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0" xfId="46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166" fontId="0" fillId="0" borderId="0" xfId="46" applyNumberFormat="1" applyFont="1" applyFill="1" applyBorder="1" applyAlignment="1">
      <alignment horizontal="right"/>
    </xf>
    <xf numFmtId="166" fontId="0" fillId="0" borderId="0" xfId="46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 indent="1"/>
    </xf>
    <xf numFmtId="49" fontId="0" fillId="0" borderId="11" xfId="0" applyNumberFormat="1" applyFont="1" applyBorder="1" applyAlignment="1">
      <alignment horizontal="right" vertical="center" wrapText="1" indent="1"/>
    </xf>
    <xf numFmtId="165" fontId="5" fillId="0" borderId="0" xfId="0" applyNumberFormat="1" applyFont="1" applyAlignment="1">
      <alignment horizontal="right" indent="1"/>
    </xf>
    <xf numFmtId="166" fontId="11" fillId="0" borderId="0" xfId="46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0" xfId="46" applyNumberFormat="1" applyFont="1" applyFill="1" applyBorder="1" applyAlignment="1">
      <alignment horizontal="right" indent="1"/>
    </xf>
    <xf numFmtId="166" fontId="0" fillId="0" borderId="0" xfId="4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65" fontId="5" fillId="0" borderId="10" xfId="0" applyNumberFormat="1" applyFont="1" applyBorder="1" applyAlignment="1">
      <alignment wrapText="1"/>
    </xf>
    <xf numFmtId="164" fontId="0" fillId="0" borderId="0" xfId="46" applyNumberFormat="1" applyFont="1" applyFill="1" applyBorder="1" applyAlignment="1">
      <alignment horizontal="right" indent="1"/>
    </xf>
    <xf numFmtId="165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justify"/>
      <protection locked="0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52475" y="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2" name="Testo 8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3" name="Testo 9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4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4076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407670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4" name="Text Box 1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Text Box 1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0" name="Text Box 1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Text Box 1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0" name="Text Box 1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Text Box 1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6" name="Text Box 17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Text Box 17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8" name="Text Box 17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9" name="Text Box 17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0" name="Text Box 1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1" name="Text Box 1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2" name="Text Box 1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Text Box 1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4" name="Text Box 1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5" name="Text Box 18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6" name="Text Box 18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8" name="Text Box 18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0" name="Text Box 19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1" name="Text Box 19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2" name="Text Box 19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3" name="Text Box 19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Text Box 1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6" name="Text Box 1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7" name="Text Box 1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8" name="Text Box 19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9" name="Text Box 19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0" name="Text Box 20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Text Box 20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2" name="Text Box 20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3" name="Text Box 20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4" name="Text Box 20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5" name="Text Box 20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6" name="Text Box 20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Text Box 20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8" name="Text Box 2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9" name="Text Box 2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0" name="Text Box 21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1" name="Text Box 21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2" name="Text Box 21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4" name="Text Box 2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5" name="Text Box 2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6" name="Text Box 2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7" name="Text Box 21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8" name="Text Box 2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Text Box 2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0" name="Text Box 2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1" name="Text Box 2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2" name="Text Box 22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3" name="Text Box 22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4" name="Text Box 22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Text Box 22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6" name="Text Box 2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7" name="Text Box 22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8" name="Text Box 2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Text Box 2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1" name="Text Box 23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2" name="Text Box 23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Text Box 23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4" name="Text Box 23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5" name="Text Box 23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6" name="Text Box 23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Text Box 23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8" name="Text Box 2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9" name="Text Box 23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Text Box 2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xt Box 24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Text Box 24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xt Box 24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Text Box 24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2" name="Text Box 2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3" name="Text Box 25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4" name="Text Box 2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Text Box 2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0" name="Text Box 26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Text Box 26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6" name="Text Box 2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Text Box 2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2" name="Text Box 27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Text Box 27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8" name="Text Box 2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Text Box 2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84" name="Text Box 28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285" name="Testo 5"/>
        <xdr:cNvSpPr txBox="1">
          <a:spLocks noChangeArrowheads="1"/>
        </xdr:cNvSpPr>
      </xdr:nvSpPr>
      <xdr:spPr>
        <a:xfrm>
          <a:off x="37052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286" name="Testo 5"/>
        <xdr:cNvSpPr txBox="1">
          <a:spLocks noChangeArrowheads="1"/>
        </xdr:cNvSpPr>
      </xdr:nvSpPr>
      <xdr:spPr>
        <a:xfrm>
          <a:off x="43529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7" name="Text Box 28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8" name="Text Box 289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89" name="Text Box 29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0" name="Text Box 29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1" name="Text Box 293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2" name="Text Box 29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3" name="Text Box 29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4" name="Text Box 297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5" name="Text Box 298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6" name="Text Box 300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7" name="Text Box 301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8" name="Text Box 30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9" name="Text Box 30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00" name="Text Box 30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1" name="Text Box 30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2" name="Text Box 307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3" name="Text Box 30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4" name="Text Box 309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05" name="Text Box 31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6" name="Text Box 31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7" name="Text Box 31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8" name="Text Box 314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9" name="Text Box 315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10" name="Text Box 316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1" name="Text Box 317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2" name="Text Box 31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3" name="Text Box 319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14" name="Text Box 32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5" name="Text Box 32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6" name="Text Box 32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7" name="Text Box 323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18" name="Text Box 32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9" name="Text Box 32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0" name="Text Box 32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1" name="Text Box 327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2" name="Text Box 328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3" name="Text Box 329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4" name="Text Box 330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5" name="Text Box 331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6" name="Text Box 33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7" name="Text Box 33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8" name="Text Box 33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9" name="Text Box 33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0" name="Text Box 33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1" name="Text Box 337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2" name="Text Box 33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3" name="Text Box 339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34" name="Text Box 34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5" name="Text Box 34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6" name="Text Box 34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7" name="Text Box 34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8" name="Text Box 344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9" name="Text Box 345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40" name="Text Box 346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1" name="Text Box 347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2" name="Text Box 34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3" name="Text Box 349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4" name="Text Box 35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5" name="Text Box 35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6" name="Text Box 35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7" name="Text Box 353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8" name="Text Box 35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9" name="Text Box 35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0" name="Text Box 35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1" name="Text Box 357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2" name="Text Box 358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3" name="Text Box 359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4" name="Text Box 360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5" name="Text Box 361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6" name="Text Box 36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7" name="Text Box 36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8" name="Text Box 36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9" name="Text Box 36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0" name="Text Box 36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1" name="Text Box 367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2" name="Text Box 36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3" name="Text Box 369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64" name="Text Box 37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65" name="Text Box 37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6" name="Text Box 37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7" name="Text Box 37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8" name="Text Box 374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9" name="Text Box 375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0" name="Text Box 376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3820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4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8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2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65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89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1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6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7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3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4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5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9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0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1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2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3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3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4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8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0" name="Testo 5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1" name="Testo 6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2" name="Testo 5"/>
        <xdr:cNvSpPr txBox="1">
          <a:spLocks noChangeArrowheads="1"/>
        </xdr:cNvSpPr>
      </xdr:nvSpPr>
      <xdr:spPr>
        <a:xfrm>
          <a:off x="2381250" y="4800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3" name="Testo 6"/>
        <xdr:cNvSpPr txBox="1">
          <a:spLocks noChangeArrowheads="1"/>
        </xdr:cNvSpPr>
      </xdr:nvSpPr>
      <xdr:spPr>
        <a:xfrm>
          <a:off x="27527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4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71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2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1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2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3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4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1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7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8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0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5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1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3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7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6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8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9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0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5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6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7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8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9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6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7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7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9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2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3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5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8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9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0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9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0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1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6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8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9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1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9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20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7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8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9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0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3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4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5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6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9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0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1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2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3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4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5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6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7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8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0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1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2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3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4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6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7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9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0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1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2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3" name="Testo 5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4" name="Testo 6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5" name="Testo 5"/>
        <xdr:cNvSpPr txBox="1">
          <a:spLocks noChangeArrowheads="1"/>
        </xdr:cNvSpPr>
      </xdr:nvSpPr>
      <xdr:spPr>
        <a:xfrm>
          <a:off x="2381250" y="51054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6" name="Testo 6"/>
        <xdr:cNvSpPr txBox="1">
          <a:spLocks noChangeArrowheads="1"/>
        </xdr:cNvSpPr>
      </xdr:nvSpPr>
      <xdr:spPr>
        <a:xfrm>
          <a:off x="27527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7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7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6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7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8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9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2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3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4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5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6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7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3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3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6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8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9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5"/>
        <xdr:cNvSpPr txBox="1">
          <a:spLocks noChangeArrowheads="1"/>
        </xdr:cNvSpPr>
      </xdr:nvSpPr>
      <xdr:spPr>
        <a:xfrm>
          <a:off x="3324225" y="4762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3324225" y="7905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3838575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124075" y="409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9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076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24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76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7" name="Testo 4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2124075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076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3543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3543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212407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3543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7109375" style="3" customWidth="1"/>
    <col min="2" max="3" width="11.00390625" style="3" customWidth="1"/>
    <col min="4" max="4" width="12.00390625" style="3" customWidth="1"/>
    <col min="5" max="16384" width="9.140625" style="3" customWidth="1"/>
  </cols>
  <sheetData>
    <row r="1" spans="1:4" ht="37.5" customHeight="1">
      <c r="A1" s="61" t="s">
        <v>84</v>
      </c>
      <c r="B1" s="62"/>
      <c r="C1" s="62"/>
      <c r="D1" s="62"/>
    </row>
    <row r="2" spans="1:4" ht="24.75" customHeight="1">
      <c r="A2" s="63"/>
      <c r="B2" s="65" t="s">
        <v>23</v>
      </c>
      <c r="C2" s="65"/>
      <c r="D2" s="65"/>
    </row>
    <row r="3" spans="1:4" ht="36" customHeight="1">
      <c r="A3" s="64"/>
      <c r="B3" s="27" t="s">
        <v>14</v>
      </c>
      <c r="C3" s="27" t="s">
        <v>76</v>
      </c>
      <c r="D3" s="27" t="s">
        <v>24</v>
      </c>
    </row>
    <row r="4" spans="1:4" ht="21.75" customHeight="1">
      <c r="A4" s="59" t="s">
        <v>0</v>
      </c>
      <c r="B4" s="59"/>
      <c r="C4" s="59"/>
      <c r="D4" s="59"/>
    </row>
    <row r="5" spans="1:4" ht="12.75" customHeight="1">
      <c r="A5" s="4" t="s">
        <v>36</v>
      </c>
      <c r="B5" s="34">
        <v>264</v>
      </c>
      <c r="C5" s="34">
        <v>201</v>
      </c>
      <c r="D5" s="35">
        <v>5.2</v>
      </c>
    </row>
    <row r="6" spans="1:4" ht="12.75" customHeight="1">
      <c r="A6" s="4" t="s">
        <v>37</v>
      </c>
      <c r="B6" s="34">
        <v>274</v>
      </c>
      <c r="C6" s="34">
        <v>218</v>
      </c>
      <c r="D6" s="35">
        <v>5.4</v>
      </c>
    </row>
    <row r="7" spans="1:4" ht="12.75" customHeight="1">
      <c r="A7" s="4" t="s">
        <v>38</v>
      </c>
      <c r="B7" s="34">
        <v>288</v>
      </c>
      <c r="C7" s="34">
        <v>239</v>
      </c>
      <c r="D7" s="35">
        <v>5.8</v>
      </c>
    </row>
    <row r="8" spans="1:4" ht="12.75" customHeight="1">
      <c r="A8" s="4" t="s">
        <v>55</v>
      </c>
      <c r="B8" s="34">
        <v>338</v>
      </c>
      <c r="C8" s="34">
        <v>272</v>
      </c>
      <c r="D8" s="35">
        <f>B8/4999932*100000</f>
        <v>6.760091937250347</v>
      </c>
    </row>
    <row r="9" spans="1:4" ht="21.75" customHeight="1">
      <c r="A9" s="60" t="s">
        <v>56</v>
      </c>
      <c r="B9" s="60"/>
      <c r="C9" s="60"/>
      <c r="D9" s="60"/>
    </row>
    <row r="10" spans="1:7" ht="12.75" customHeight="1">
      <c r="A10" s="5" t="s">
        <v>1</v>
      </c>
      <c r="B10" s="34">
        <v>26</v>
      </c>
      <c r="C10" s="34">
        <v>22</v>
      </c>
      <c r="D10" s="35">
        <f>B10/446081*100000</f>
        <v>5.828537866441296</v>
      </c>
      <c r="F10" s="21"/>
      <c r="G10" s="21"/>
    </row>
    <row r="11" spans="1:4" ht="12.75" customHeight="1">
      <c r="A11" s="5" t="s">
        <v>2</v>
      </c>
      <c r="B11" s="34">
        <v>18</v>
      </c>
      <c r="C11" s="34">
        <v>14</v>
      </c>
      <c r="D11" s="35">
        <f>B11/272458*100000</f>
        <v>6.6065228402175755</v>
      </c>
    </row>
    <row r="12" spans="1:4" ht="12.75" customHeight="1">
      <c r="A12" s="5" t="s">
        <v>3</v>
      </c>
      <c r="B12" s="34">
        <v>80</v>
      </c>
      <c r="C12" s="34">
        <v>63</v>
      </c>
      <c r="D12" s="35">
        <f>B12/1077113*100000</f>
        <v>7.42726157794029</v>
      </c>
    </row>
    <row r="13" spans="1:4" ht="12.75" customHeight="1">
      <c r="A13" s="5" t="s">
        <v>4</v>
      </c>
      <c r="B13" s="34">
        <v>19</v>
      </c>
      <c r="C13" s="34">
        <v>17</v>
      </c>
      <c r="D13" s="35">
        <f>B13/172413*100000</f>
        <v>11.020050692233184</v>
      </c>
    </row>
    <row r="14" spans="1:4" ht="12.75" customHeight="1">
      <c r="A14" s="5" t="s">
        <v>5</v>
      </c>
      <c r="B14" s="34">
        <v>43</v>
      </c>
      <c r="C14" s="34">
        <v>35</v>
      </c>
      <c r="D14" s="35">
        <f>B14/648062*100000</f>
        <v>6.6351676228509</v>
      </c>
    </row>
    <row r="15" spans="1:4" ht="12.75" customHeight="1">
      <c r="A15" s="5" t="s">
        <v>6</v>
      </c>
      <c r="B15" s="34">
        <v>71</v>
      </c>
      <c r="C15" s="34">
        <v>55</v>
      </c>
      <c r="D15" s="35">
        <f>B15/1243638*100000</f>
        <v>5.709056815568517</v>
      </c>
    </row>
    <row r="16" spans="1:4" ht="12.75" customHeight="1">
      <c r="A16" s="5" t="s">
        <v>7</v>
      </c>
      <c r="B16" s="34">
        <v>18</v>
      </c>
      <c r="C16" s="34">
        <v>15</v>
      </c>
      <c r="D16" s="35">
        <f>B16/310220*100000</f>
        <v>5.802333827606215</v>
      </c>
    </row>
    <row r="17" spans="1:4" ht="12.75" customHeight="1">
      <c r="A17" s="5" t="s">
        <v>8</v>
      </c>
      <c r="B17" s="34">
        <v>23</v>
      </c>
      <c r="C17" s="34">
        <v>19</v>
      </c>
      <c r="D17" s="35">
        <f>B17/399469*100000</f>
        <v>5.7576432714428405</v>
      </c>
    </row>
    <row r="18" spans="1:4" ht="12.75" customHeight="1">
      <c r="A18" s="5" t="s">
        <v>9</v>
      </c>
      <c r="B18" s="34">
        <v>40</v>
      </c>
      <c r="C18" s="34">
        <v>32</v>
      </c>
      <c r="D18" s="56">
        <f>B18/430478*100000</f>
        <v>9.291996338953442</v>
      </c>
    </row>
    <row r="19" spans="1:4" s="6" customFormat="1" ht="21.75" customHeight="1">
      <c r="A19" s="60" t="s">
        <v>57</v>
      </c>
      <c r="B19" s="60"/>
      <c r="C19" s="60"/>
      <c r="D19" s="60"/>
    </row>
    <row r="20" spans="1:4" ht="12.75" customHeight="1">
      <c r="A20" s="5" t="s">
        <v>10</v>
      </c>
      <c r="B20" s="34">
        <f>713+499</f>
        <v>1212</v>
      </c>
      <c r="C20" s="34">
        <f>573+413</f>
        <v>986</v>
      </c>
      <c r="D20" s="35">
        <f>B20/20621144*100000</f>
        <v>5.877462472499101</v>
      </c>
    </row>
    <row r="21" spans="1:4" ht="12.75" customHeight="1">
      <c r="A21" s="5" t="s">
        <v>11</v>
      </c>
      <c r="B21" s="34">
        <f>B22-B20</f>
        <v>3046</v>
      </c>
      <c r="C21" s="34">
        <f>C22-C20</f>
        <v>2339</v>
      </c>
      <c r="D21" s="35">
        <f>B21/39064083*100000</f>
        <v>7.797444010140978</v>
      </c>
    </row>
    <row r="22" spans="1:4" s="7" customFormat="1" ht="12.75" customHeight="1">
      <c r="A22" s="5" t="s">
        <v>12</v>
      </c>
      <c r="B22" s="34">
        <v>4258</v>
      </c>
      <c r="C22" s="34">
        <v>3325</v>
      </c>
      <c r="D22" s="35">
        <f>B22/59685227*100000</f>
        <v>7.134093667768072</v>
      </c>
    </row>
    <row r="23" spans="1:4" s="7" customFormat="1" ht="24" customHeight="1">
      <c r="A23" s="26" t="s">
        <v>33</v>
      </c>
      <c r="B23" s="22">
        <f>+B8*100/B22</f>
        <v>7.937999060591827</v>
      </c>
      <c r="C23" s="22">
        <f>+C8*100/C22</f>
        <v>8.180451127819548</v>
      </c>
      <c r="D23" s="22">
        <f>+D8*100/D22</f>
        <v>94.7575438740387</v>
      </c>
    </row>
    <row r="24" spans="1:4" ht="12.75">
      <c r="A24" s="9"/>
      <c r="B24" s="10"/>
      <c r="C24" s="10"/>
      <c r="D24" s="10"/>
    </row>
    <row r="25" spans="1:4" ht="13.5" customHeight="1">
      <c r="A25" s="5" t="s">
        <v>22</v>
      </c>
      <c r="B25" s="5"/>
      <c r="C25" s="5"/>
      <c r="D25" s="5"/>
    </row>
  </sheetData>
  <sheetProtection/>
  <mergeCells count="6">
    <mergeCell ref="A4:D4"/>
    <mergeCell ref="A9:D9"/>
    <mergeCell ref="A19:D19"/>
    <mergeCell ref="A1:D1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6 A7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10.851562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6384" width="9.140625" style="3" customWidth="1"/>
  </cols>
  <sheetData>
    <row r="1" spans="1:8" ht="24.75" customHeight="1">
      <c r="A1" s="1" t="s">
        <v>54</v>
      </c>
      <c r="B1" s="2"/>
      <c r="C1" s="2"/>
      <c r="D1" s="2"/>
      <c r="E1" s="2"/>
      <c r="F1" s="2"/>
      <c r="G1" s="2"/>
      <c r="H1" s="2"/>
    </row>
    <row r="2" spans="1:9" ht="33" customHeight="1">
      <c r="A2" s="63"/>
      <c r="B2" s="65" t="s">
        <v>32</v>
      </c>
      <c r="C2" s="65"/>
      <c r="D2" s="30"/>
      <c r="E2" s="65" t="s">
        <v>59</v>
      </c>
      <c r="F2" s="65"/>
      <c r="G2" s="30"/>
      <c r="H2" s="65" t="s">
        <v>60</v>
      </c>
      <c r="I2" s="65"/>
    </row>
    <row r="3" spans="1:9" ht="29.25" customHeight="1">
      <c r="A3" s="64"/>
      <c r="B3" s="27" t="s">
        <v>14</v>
      </c>
      <c r="C3" s="27" t="s">
        <v>61</v>
      </c>
      <c r="D3" s="11"/>
      <c r="E3" s="27" t="s">
        <v>14</v>
      </c>
      <c r="F3" s="27" t="s">
        <v>61</v>
      </c>
      <c r="G3" s="11"/>
      <c r="H3" s="27" t="s">
        <v>14</v>
      </c>
      <c r="I3" s="27" t="s">
        <v>59</v>
      </c>
    </row>
    <row r="4" spans="1:9" ht="30" customHeight="1">
      <c r="A4" s="59" t="s">
        <v>0</v>
      </c>
      <c r="B4" s="59"/>
      <c r="C4" s="59"/>
      <c r="D4" s="59"/>
      <c r="E4" s="59"/>
      <c r="F4" s="59"/>
      <c r="G4" s="59"/>
      <c r="H4" s="59"/>
      <c r="I4" s="69"/>
    </row>
    <row r="5" spans="1:9" ht="12.75" customHeight="1">
      <c r="A5" s="4" t="s">
        <v>37</v>
      </c>
      <c r="B5" s="12">
        <v>7812</v>
      </c>
      <c r="C5" s="12">
        <v>198</v>
      </c>
      <c r="D5" s="12"/>
      <c r="E5" s="12">
        <v>1855</v>
      </c>
      <c r="F5" s="12">
        <v>68</v>
      </c>
      <c r="G5" s="12"/>
      <c r="H5" s="12">
        <v>1305</v>
      </c>
      <c r="I5" s="12">
        <v>308</v>
      </c>
    </row>
    <row r="6" spans="1:9" ht="12.75" customHeight="1">
      <c r="A6" s="4" t="s">
        <v>38</v>
      </c>
      <c r="B6" s="12">
        <v>7521</v>
      </c>
      <c r="C6" s="12">
        <v>196</v>
      </c>
      <c r="D6" s="12"/>
      <c r="E6" s="12">
        <v>1624</v>
      </c>
      <c r="F6" s="12">
        <v>29</v>
      </c>
      <c r="G6" s="12"/>
      <c r="H6" s="12">
        <v>1433</v>
      </c>
      <c r="I6" s="12">
        <v>277</v>
      </c>
    </row>
    <row r="7" spans="1:9" ht="12.75" customHeight="1">
      <c r="A7" s="4" t="s">
        <v>55</v>
      </c>
      <c r="B7" s="12">
        <v>7098</v>
      </c>
      <c r="C7" s="12">
        <v>171</v>
      </c>
      <c r="D7" s="12"/>
      <c r="E7" s="12">
        <v>1372</v>
      </c>
      <c r="F7" s="12">
        <v>30</v>
      </c>
      <c r="G7" s="12"/>
      <c r="H7" s="12">
        <v>1214</v>
      </c>
      <c r="I7" s="12">
        <v>188</v>
      </c>
    </row>
    <row r="8" spans="1:9" ht="12.75" customHeight="1">
      <c r="A8" s="4" t="s">
        <v>74</v>
      </c>
      <c r="B8" s="12">
        <v>6690</v>
      </c>
      <c r="C8" s="12">
        <v>138</v>
      </c>
      <c r="D8" s="12"/>
      <c r="E8" s="12">
        <v>1169</v>
      </c>
      <c r="F8" s="12">
        <v>29</v>
      </c>
      <c r="G8" s="12"/>
      <c r="H8" s="12">
        <v>1127</v>
      </c>
      <c r="I8" s="12">
        <v>207</v>
      </c>
    </row>
    <row r="9" spans="1:9" ht="12.75" customHeight="1">
      <c r="A9" s="4" t="s">
        <v>83</v>
      </c>
      <c r="B9" s="12">
        <v>5962</v>
      </c>
      <c r="C9" s="12">
        <v>122</v>
      </c>
      <c r="D9" s="12"/>
      <c r="E9" s="12">
        <v>1179</v>
      </c>
      <c r="F9" s="12">
        <v>24</v>
      </c>
      <c r="G9" s="12"/>
      <c r="H9" s="12">
        <v>1276</v>
      </c>
      <c r="I9" s="12">
        <v>173</v>
      </c>
    </row>
    <row r="10" spans="1:9" ht="21.75" customHeight="1">
      <c r="A10" s="60" t="s">
        <v>10</v>
      </c>
      <c r="B10" s="60"/>
      <c r="C10" s="60"/>
      <c r="D10" s="60"/>
      <c r="E10" s="60"/>
      <c r="F10" s="60"/>
      <c r="G10" s="60"/>
      <c r="H10" s="60"/>
      <c r="I10" s="68"/>
    </row>
    <row r="11" spans="1:9" ht="12.75" customHeight="1">
      <c r="A11" s="4" t="s">
        <v>37</v>
      </c>
      <c r="B11" s="12">
        <v>28759</v>
      </c>
      <c r="C11" s="12">
        <v>933</v>
      </c>
      <c r="D11" s="12"/>
      <c r="E11" s="12">
        <v>7471</v>
      </c>
      <c r="F11" s="12">
        <v>248</v>
      </c>
      <c r="G11" s="12"/>
      <c r="H11" s="12">
        <v>6147</v>
      </c>
      <c r="I11" s="12">
        <v>1117</v>
      </c>
    </row>
    <row r="12" spans="1:9" ht="12.75" customHeight="1">
      <c r="A12" s="4" t="s">
        <v>38</v>
      </c>
      <c r="B12" s="12">
        <v>28132</v>
      </c>
      <c r="C12" s="12">
        <v>920</v>
      </c>
      <c r="D12" s="12"/>
      <c r="E12" s="12">
        <v>5550</v>
      </c>
      <c r="F12" s="12">
        <v>236</v>
      </c>
      <c r="G12" s="12"/>
      <c r="H12" s="12">
        <v>5982</v>
      </c>
      <c r="I12" s="12">
        <v>875</v>
      </c>
    </row>
    <row r="13" spans="1:9" ht="12.75" customHeight="1">
      <c r="A13" s="4" t="s">
        <v>55</v>
      </c>
      <c r="B13" s="12">
        <v>27285</v>
      </c>
      <c r="C13" s="12">
        <v>921</v>
      </c>
      <c r="D13" s="12"/>
      <c r="E13" s="12">
        <v>4927</v>
      </c>
      <c r="F13" s="12">
        <v>191</v>
      </c>
      <c r="G13" s="12"/>
      <c r="H13" s="12">
        <v>5848</v>
      </c>
      <c r="I13" s="12">
        <v>937</v>
      </c>
    </row>
    <row r="14" spans="1:9" ht="12.75" customHeight="1">
      <c r="A14" s="4" t="s">
        <v>74</v>
      </c>
      <c r="B14" s="12">
        <v>26042</v>
      </c>
      <c r="C14" s="12">
        <v>875</v>
      </c>
      <c r="D14" s="12"/>
      <c r="E14" s="12">
        <v>4127</v>
      </c>
      <c r="F14" s="12">
        <v>179</v>
      </c>
      <c r="G14" s="12"/>
      <c r="H14" s="12">
        <v>4702</v>
      </c>
      <c r="I14" s="12">
        <v>599</v>
      </c>
    </row>
    <row r="15" spans="1:9" ht="12.75" customHeight="1">
      <c r="A15" s="4" t="s">
        <v>83</v>
      </c>
      <c r="B15" s="12">
        <v>23260</v>
      </c>
      <c r="C15" s="12">
        <v>823</v>
      </c>
      <c r="D15" s="12"/>
      <c r="E15" s="12">
        <v>3667</v>
      </c>
      <c r="F15" s="12">
        <v>151</v>
      </c>
      <c r="G15" s="12"/>
      <c r="H15" s="12">
        <v>4659</v>
      </c>
      <c r="I15" s="12">
        <v>503</v>
      </c>
    </row>
    <row r="16" spans="1:9" ht="21.75" customHeight="1">
      <c r="A16" s="60" t="s">
        <v>11</v>
      </c>
      <c r="B16" s="60"/>
      <c r="C16" s="60"/>
      <c r="D16" s="60"/>
      <c r="E16" s="60"/>
      <c r="F16" s="60"/>
      <c r="G16" s="60"/>
      <c r="H16" s="60"/>
      <c r="I16" s="68"/>
    </row>
    <row r="17" spans="1:9" ht="12.75" customHeight="1">
      <c r="A17" s="4" t="s">
        <v>37</v>
      </c>
      <c r="B17" s="12">
        <f aca="true" t="shared" si="0" ref="B17:C19">B23-B11</f>
        <v>39202</v>
      </c>
      <c r="C17" s="12">
        <f t="shared" si="0"/>
        <v>1997</v>
      </c>
      <c r="D17" s="12"/>
      <c r="E17" s="12">
        <f aca="true" t="shared" si="1" ref="E17:F19">E23-E11</f>
        <v>17483</v>
      </c>
      <c r="F17" s="12">
        <f t="shared" si="1"/>
        <v>1001</v>
      </c>
      <c r="G17" s="12"/>
      <c r="H17" s="12">
        <f aca="true" t="shared" si="2" ref="H17:I19">H23-H11</f>
        <v>10098</v>
      </c>
      <c r="I17" s="12">
        <f t="shared" si="2"/>
        <v>3921</v>
      </c>
    </row>
    <row r="18" spans="1:9" ht="12.75" customHeight="1">
      <c r="A18" s="4" t="s">
        <v>38</v>
      </c>
      <c r="B18" s="12">
        <f t="shared" si="0"/>
        <v>38765</v>
      </c>
      <c r="C18" s="12">
        <f t="shared" si="0"/>
        <v>1888</v>
      </c>
      <c r="D18" s="12"/>
      <c r="E18" s="12">
        <f t="shared" si="1"/>
        <v>18624</v>
      </c>
      <c r="F18" s="12">
        <f t="shared" si="1"/>
        <v>935</v>
      </c>
      <c r="G18" s="12"/>
      <c r="H18" s="12">
        <f t="shared" si="2"/>
        <v>10382</v>
      </c>
      <c r="I18" s="12">
        <f t="shared" si="2"/>
        <v>4013</v>
      </c>
    </row>
    <row r="19" spans="1:9" ht="12.75" customHeight="1">
      <c r="A19" s="4" t="s">
        <v>55</v>
      </c>
      <c r="B19" s="12">
        <f t="shared" si="0"/>
        <v>38416</v>
      </c>
      <c r="C19" s="12">
        <f t="shared" si="0"/>
        <v>1883</v>
      </c>
      <c r="D19" s="12"/>
      <c r="E19" s="12">
        <f t="shared" si="1"/>
        <v>18565</v>
      </c>
      <c r="F19" s="12">
        <f t="shared" si="1"/>
        <v>937</v>
      </c>
      <c r="G19" s="12"/>
      <c r="H19" s="12">
        <f t="shared" si="2"/>
        <v>9815</v>
      </c>
      <c r="I19" s="12">
        <f t="shared" si="2"/>
        <v>3927</v>
      </c>
    </row>
    <row r="20" spans="1:9" ht="12.75" customHeight="1">
      <c r="A20" s="4" t="s">
        <v>74</v>
      </c>
      <c r="B20" s="12">
        <f>B26-B14</f>
        <v>36494</v>
      </c>
      <c r="C20" s="12">
        <f aca="true" t="shared" si="3" ref="C20:I20">C26-C14</f>
        <v>1819</v>
      </c>
      <c r="D20" s="12"/>
      <c r="E20" s="12">
        <f t="shared" si="3"/>
        <v>17727</v>
      </c>
      <c r="F20" s="12">
        <f t="shared" si="3"/>
        <v>900</v>
      </c>
      <c r="G20" s="12">
        <f t="shared" si="3"/>
        <v>0</v>
      </c>
      <c r="H20" s="12">
        <f t="shared" si="3"/>
        <v>10177</v>
      </c>
      <c r="I20" s="12">
        <f t="shared" si="3"/>
        <v>4192</v>
      </c>
    </row>
    <row r="21" spans="1:9" ht="12.75" customHeight="1">
      <c r="A21" s="4" t="s">
        <v>83</v>
      </c>
      <c r="B21" s="12">
        <f>B27-B15</f>
        <v>30363</v>
      </c>
      <c r="C21" s="12">
        <f aca="true" t="shared" si="4" ref="C21:I21">C27-C15</f>
        <v>1481</v>
      </c>
      <c r="D21" s="12"/>
      <c r="E21" s="12">
        <f t="shared" si="4"/>
        <v>13795</v>
      </c>
      <c r="F21" s="12">
        <f t="shared" si="4"/>
        <v>717</v>
      </c>
      <c r="G21" s="12">
        <f t="shared" si="4"/>
        <v>0</v>
      </c>
      <c r="H21" s="12">
        <f t="shared" si="4"/>
        <v>8546</v>
      </c>
      <c r="I21" s="12">
        <f t="shared" si="4"/>
        <v>3463</v>
      </c>
    </row>
    <row r="22" spans="1:9" ht="21.75" customHeight="1">
      <c r="A22" s="60" t="s">
        <v>12</v>
      </c>
      <c r="B22" s="60"/>
      <c r="C22" s="60"/>
      <c r="D22" s="60"/>
      <c r="E22" s="60"/>
      <c r="F22" s="60"/>
      <c r="G22" s="60"/>
      <c r="H22" s="60"/>
      <c r="I22" s="68"/>
    </row>
    <row r="23" spans="1:9" s="5" customFormat="1" ht="12.75" customHeight="1">
      <c r="A23" s="4" t="s">
        <v>37</v>
      </c>
      <c r="B23" s="12">
        <v>67961</v>
      </c>
      <c r="C23" s="12">
        <v>2930</v>
      </c>
      <c r="D23" s="12"/>
      <c r="E23" s="12">
        <v>24954</v>
      </c>
      <c r="F23" s="12">
        <v>1249</v>
      </c>
      <c r="G23" s="12"/>
      <c r="H23" s="12">
        <v>16245</v>
      </c>
      <c r="I23" s="12">
        <v>5038</v>
      </c>
    </row>
    <row r="24" spans="1:9" s="5" customFormat="1" ht="12.75" customHeight="1">
      <c r="A24" s="4" t="s">
        <v>38</v>
      </c>
      <c r="B24" s="12">
        <v>66897</v>
      </c>
      <c r="C24" s="12">
        <v>2808</v>
      </c>
      <c r="D24" s="12"/>
      <c r="E24" s="12">
        <v>24174</v>
      </c>
      <c r="F24" s="12">
        <v>1171</v>
      </c>
      <c r="G24" s="12"/>
      <c r="H24" s="12">
        <v>16364</v>
      </c>
      <c r="I24" s="12">
        <v>4888</v>
      </c>
    </row>
    <row r="25" spans="1:9" s="5" customFormat="1" ht="12.75" customHeight="1">
      <c r="A25" s="4" t="s">
        <v>55</v>
      </c>
      <c r="B25" s="12">
        <v>65701</v>
      </c>
      <c r="C25" s="12">
        <v>2804</v>
      </c>
      <c r="D25" s="12"/>
      <c r="E25" s="12">
        <v>23492</v>
      </c>
      <c r="F25" s="12">
        <v>1128</v>
      </c>
      <c r="G25" s="12"/>
      <c r="H25" s="12">
        <v>15663</v>
      </c>
      <c r="I25" s="12">
        <v>4864</v>
      </c>
    </row>
    <row r="26" spans="1:9" s="5" customFormat="1" ht="12.75" customHeight="1">
      <c r="A26" s="4" t="s">
        <v>74</v>
      </c>
      <c r="B26" s="12">
        <v>62536</v>
      </c>
      <c r="C26" s="12">
        <v>2694</v>
      </c>
      <c r="D26" s="12"/>
      <c r="E26" s="12">
        <v>21854</v>
      </c>
      <c r="F26" s="12">
        <v>1079</v>
      </c>
      <c r="G26" s="12"/>
      <c r="H26" s="12">
        <v>14879</v>
      </c>
      <c r="I26" s="12">
        <v>4791</v>
      </c>
    </row>
    <row r="27" spans="1:9" s="5" customFormat="1" ht="12.75" customHeight="1">
      <c r="A27" s="4" t="s">
        <v>83</v>
      </c>
      <c r="B27" s="12">
        <v>53623</v>
      </c>
      <c r="C27" s="12">
        <v>2304</v>
      </c>
      <c r="D27" s="12"/>
      <c r="E27" s="12">
        <v>17462</v>
      </c>
      <c r="F27" s="12">
        <v>868</v>
      </c>
      <c r="G27" s="12"/>
      <c r="H27" s="12">
        <v>13205</v>
      </c>
      <c r="I27" s="12">
        <v>3966</v>
      </c>
    </row>
    <row r="28" spans="1:9" ht="13.5" customHeight="1">
      <c r="A28" s="66" t="s">
        <v>58</v>
      </c>
      <c r="B28" s="66"/>
      <c r="C28" s="66"/>
      <c r="D28" s="66"/>
      <c r="E28" s="66"/>
      <c r="F28" s="66"/>
      <c r="G28" s="66"/>
      <c r="H28" s="66"/>
      <c r="I28" s="66"/>
    </row>
    <row r="29" spans="1:9" ht="12.75">
      <c r="A29" s="67"/>
      <c r="B29" s="67"/>
      <c r="C29" s="67"/>
      <c r="D29" s="67"/>
      <c r="E29" s="67"/>
      <c r="F29" s="67"/>
      <c r="G29" s="67"/>
      <c r="H29" s="67"/>
      <c r="I29" s="67"/>
    </row>
  </sheetData>
  <sheetProtection/>
  <mergeCells count="9">
    <mergeCell ref="A28:I29"/>
    <mergeCell ref="A10:I10"/>
    <mergeCell ref="A16:I16"/>
    <mergeCell ref="A22:I22"/>
    <mergeCell ref="H2:I2"/>
    <mergeCell ref="A4:I4"/>
    <mergeCell ref="A2:A3"/>
    <mergeCell ref="B2:C2"/>
    <mergeCell ref="E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5:A27 A23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2.140625" style="3" customWidth="1"/>
    <col min="2" max="5" width="9.7109375" style="3" customWidth="1"/>
    <col min="6" max="8" width="9.140625" style="3" customWidth="1"/>
    <col min="9" max="9" width="10.140625" style="3" customWidth="1"/>
    <col min="10" max="10" width="10.57421875" style="3" customWidth="1"/>
    <col min="11" max="16384" width="9.140625" style="3" customWidth="1"/>
  </cols>
  <sheetData>
    <row r="1" spans="1:5" ht="24.75" customHeight="1">
      <c r="A1" s="1" t="s">
        <v>53</v>
      </c>
      <c r="B1" s="2"/>
      <c r="C1" s="2"/>
      <c r="D1" s="2"/>
      <c r="E1" s="2"/>
    </row>
    <row r="2" spans="1:10" ht="22.5" customHeight="1">
      <c r="A2" s="63"/>
      <c r="B2" s="73" t="s">
        <v>26</v>
      </c>
      <c r="C2" s="73"/>
      <c r="D2" s="74" t="s">
        <v>27</v>
      </c>
      <c r="E2" s="40" t="s">
        <v>25</v>
      </c>
      <c r="F2" s="40" t="s">
        <v>28</v>
      </c>
      <c r="G2" s="74" t="s">
        <v>29</v>
      </c>
      <c r="H2" s="74" t="s">
        <v>34</v>
      </c>
      <c r="I2" s="74" t="s">
        <v>30</v>
      </c>
      <c r="J2" s="74" t="s">
        <v>14</v>
      </c>
    </row>
    <row r="3" spans="1:10" ht="38.25">
      <c r="A3" s="64"/>
      <c r="B3" s="27" t="s">
        <v>14</v>
      </c>
      <c r="C3" s="27" t="s">
        <v>62</v>
      </c>
      <c r="D3" s="75"/>
      <c r="E3" s="27" t="s">
        <v>14</v>
      </c>
      <c r="F3" s="27" t="s">
        <v>31</v>
      </c>
      <c r="G3" s="75"/>
      <c r="H3" s="75"/>
      <c r="I3" s="75"/>
      <c r="J3" s="75"/>
    </row>
    <row r="4" spans="1:10" ht="27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 customHeight="1">
      <c r="A5" s="4" t="s">
        <v>36</v>
      </c>
      <c r="B5" s="12">
        <v>63</v>
      </c>
      <c r="C5" s="12">
        <v>19</v>
      </c>
      <c r="D5" s="12">
        <v>365</v>
      </c>
      <c r="E5" s="12">
        <v>92495</v>
      </c>
      <c r="F5" s="12">
        <v>3378</v>
      </c>
      <c r="G5" s="12">
        <v>141</v>
      </c>
      <c r="H5" s="12">
        <v>2213</v>
      </c>
      <c r="I5" s="12">
        <f>J5-(B5+D5+E5+F5+G5+H5)</f>
        <v>87520</v>
      </c>
      <c r="J5" s="12">
        <v>186175</v>
      </c>
    </row>
    <row r="6" spans="1:10" ht="12.75" customHeight="1">
      <c r="A6" s="4" t="s">
        <v>37</v>
      </c>
      <c r="B6" s="12">
        <v>60</v>
      </c>
      <c r="C6" s="12">
        <v>10</v>
      </c>
      <c r="D6" s="12">
        <v>299</v>
      </c>
      <c r="E6" s="12">
        <v>94966</v>
      </c>
      <c r="F6" s="12">
        <v>3251</v>
      </c>
      <c r="G6" s="12">
        <v>108</v>
      </c>
      <c r="H6" s="12">
        <v>2302</v>
      </c>
      <c r="I6" s="12">
        <f>J6-(B6+D6+E6+F6+G6+H6)</f>
        <v>90054</v>
      </c>
      <c r="J6" s="12">
        <v>191040</v>
      </c>
    </row>
    <row r="7" spans="1:10" ht="12.75" customHeight="1">
      <c r="A7" s="4" t="s">
        <v>38</v>
      </c>
      <c r="B7" s="12">
        <v>59</v>
      </c>
      <c r="C7" s="12">
        <v>8</v>
      </c>
      <c r="D7" s="12">
        <v>315</v>
      </c>
      <c r="E7" s="12">
        <v>104305</v>
      </c>
      <c r="F7" s="12">
        <v>3825</v>
      </c>
      <c r="G7" s="12">
        <v>139</v>
      </c>
      <c r="H7" s="12">
        <v>2434</v>
      </c>
      <c r="I7" s="12">
        <f>J7-(B7+D7+E7+F7+G7+H7)</f>
        <v>90731</v>
      </c>
      <c r="J7" s="12">
        <v>201808</v>
      </c>
    </row>
    <row r="8" spans="1:10" ht="12.75" customHeight="1">
      <c r="A8" s="4" t="s">
        <v>55</v>
      </c>
      <c r="B8" s="12">
        <v>53</v>
      </c>
      <c r="C8" s="12">
        <v>6</v>
      </c>
      <c r="D8" s="12">
        <v>267</v>
      </c>
      <c r="E8" s="12">
        <v>104647</v>
      </c>
      <c r="F8" s="12">
        <v>4459</v>
      </c>
      <c r="G8" s="12">
        <v>153</v>
      </c>
      <c r="H8" s="12">
        <v>4506</v>
      </c>
      <c r="I8" s="12">
        <f>J8-(B8+D8+E8+F8+G8+H8)</f>
        <v>81852</v>
      </c>
      <c r="J8" s="12">
        <v>195937</v>
      </c>
    </row>
    <row r="9" spans="1:10" ht="12.75" customHeight="1">
      <c r="A9" s="4" t="s">
        <v>74</v>
      </c>
      <c r="B9" s="12">
        <v>427</v>
      </c>
      <c r="C9" s="12">
        <v>5</v>
      </c>
      <c r="D9" s="12">
        <v>324</v>
      </c>
      <c r="E9" s="12">
        <v>112186</v>
      </c>
      <c r="F9" s="12">
        <v>4614</v>
      </c>
      <c r="G9" s="12">
        <v>158</v>
      </c>
      <c r="H9" s="12">
        <v>2357</v>
      </c>
      <c r="I9" s="12">
        <f>J9-(B9+D9+E9+F9+G9+H9)</f>
        <v>92976</v>
      </c>
      <c r="J9" s="12">
        <v>213042</v>
      </c>
    </row>
    <row r="10" spans="1:10" ht="24" customHeight="1">
      <c r="A10" s="60" t="s">
        <v>77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2.75" customHeight="1">
      <c r="A11" s="5" t="s">
        <v>1</v>
      </c>
      <c r="B11" s="12">
        <v>372</v>
      </c>
      <c r="C11" s="12" t="s">
        <v>17</v>
      </c>
      <c r="D11" s="12">
        <v>27</v>
      </c>
      <c r="E11" s="12">
        <v>5587</v>
      </c>
      <c r="F11" s="12">
        <v>150</v>
      </c>
      <c r="G11" s="12">
        <v>11</v>
      </c>
      <c r="H11" s="12">
        <v>147</v>
      </c>
      <c r="I11" s="12">
        <f>J11-(B11+D11+E11+F11+G11+H11)</f>
        <v>8118</v>
      </c>
      <c r="J11" s="12">
        <v>14412</v>
      </c>
    </row>
    <row r="12" spans="1:22" ht="12.75" customHeight="1">
      <c r="A12" s="5" t="s">
        <v>2</v>
      </c>
      <c r="B12" s="12">
        <v>2</v>
      </c>
      <c r="C12" s="12" t="s">
        <v>17</v>
      </c>
      <c r="D12" s="12">
        <v>18</v>
      </c>
      <c r="E12" s="12">
        <v>4574</v>
      </c>
      <c r="F12" s="12">
        <v>87</v>
      </c>
      <c r="G12" s="12">
        <v>7</v>
      </c>
      <c r="H12" s="12">
        <v>92</v>
      </c>
      <c r="I12" s="12">
        <f aca="true" t="shared" si="0" ref="I12:I19">J12-(B12+D12+E12+F12+G12+H12)</f>
        <v>6712</v>
      </c>
      <c r="J12" s="12">
        <v>11492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10" ht="12.75" customHeight="1">
      <c r="A13" s="5" t="s">
        <v>3</v>
      </c>
      <c r="B13" s="12">
        <v>17</v>
      </c>
      <c r="C13" s="12">
        <v>1</v>
      </c>
      <c r="D13" s="12">
        <v>61</v>
      </c>
      <c r="E13" s="12">
        <v>36006</v>
      </c>
      <c r="F13" s="12">
        <v>1693</v>
      </c>
      <c r="G13" s="12">
        <v>54</v>
      </c>
      <c r="H13" s="12">
        <v>579</v>
      </c>
      <c r="I13" s="12">
        <f t="shared" si="0"/>
        <v>18730</v>
      </c>
      <c r="J13" s="12">
        <v>57140</v>
      </c>
    </row>
    <row r="14" spans="1:10" ht="12.75" customHeight="1">
      <c r="A14" s="5" t="s">
        <v>4</v>
      </c>
      <c r="B14" s="12">
        <v>2</v>
      </c>
      <c r="C14" s="12" t="s">
        <v>17</v>
      </c>
      <c r="D14" s="12">
        <v>15</v>
      </c>
      <c r="E14" s="12">
        <v>1563</v>
      </c>
      <c r="F14" s="12">
        <v>23</v>
      </c>
      <c r="G14" s="12">
        <v>4</v>
      </c>
      <c r="H14" s="12">
        <v>62</v>
      </c>
      <c r="I14" s="12">
        <f t="shared" si="0"/>
        <v>2637</v>
      </c>
      <c r="J14" s="12">
        <v>4306</v>
      </c>
    </row>
    <row r="15" spans="1:10" ht="12.75" customHeight="1">
      <c r="A15" s="5" t="s">
        <v>5</v>
      </c>
      <c r="B15" s="12">
        <v>6</v>
      </c>
      <c r="C15" s="12">
        <v>1</v>
      </c>
      <c r="D15" s="12">
        <v>37</v>
      </c>
      <c r="E15" s="12">
        <v>9161</v>
      </c>
      <c r="F15" s="12">
        <v>215</v>
      </c>
      <c r="G15" s="12">
        <v>16</v>
      </c>
      <c r="H15" s="12">
        <v>254</v>
      </c>
      <c r="I15" s="12">
        <f t="shared" si="0"/>
        <v>11301</v>
      </c>
      <c r="J15" s="12">
        <v>20990</v>
      </c>
    </row>
    <row r="16" spans="1:10" ht="12.75" customHeight="1">
      <c r="A16" s="5" t="s">
        <v>6</v>
      </c>
      <c r="B16" s="12">
        <v>16</v>
      </c>
      <c r="C16" s="12">
        <v>3</v>
      </c>
      <c r="D16" s="12">
        <v>70</v>
      </c>
      <c r="E16" s="12">
        <v>32518</v>
      </c>
      <c r="F16" s="12">
        <v>1893</v>
      </c>
      <c r="G16" s="12">
        <v>38</v>
      </c>
      <c r="H16" s="12">
        <v>632</v>
      </c>
      <c r="I16" s="12">
        <f t="shared" si="0"/>
        <v>23453</v>
      </c>
      <c r="J16" s="12">
        <v>58620</v>
      </c>
    </row>
    <row r="17" spans="1:10" ht="12.75" customHeight="1">
      <c r="A17" s="5" t="s">
        <v>7</v>
      </c>
      <c r="B17" s="12">
        <v>3</v>
      </c>
      <c r="C17" s="12" t="s">
        <v>17</v>
      </c>
      <c r="D17" s="12">
        <v>28</v>
      </c>
      <c r="E17" s="12">
        <v>6851</v>
      </c>
      <c r="F17" s="12">
        <v>117</v>
      </c>
      <c r="G17" s="12">
        <v>3</v>
      </c>
      <c r="H17" s="12">
        <v>161</v>
      </c>
      <c r="I17" s="12">
        <f t="shared" si="0"/>
        <v>5701</v>
      </c>
      <c r="J17" s="12">
        <v>12864</v>
      </c>
    </row>
    <row r="18" spans="1:10" ht="12.75" customHeight="1">
      <c r="A18" s="5" t="s">
        <v>8</v>
      </c>
      <c r="B18" s="12">
        <v>5</v>
      </c>
      <c r="C18" s="12" t="s">
        <v>17</v>
      </c>
      <c r="D18" s="12">
        <v>29</v>
      </c>
      <c r="E18" s="12">
        <v>7770</v>
      </c>
      <c r="F18" s="12">
        <v>206</v>
      </c>
      <c r="G18" s="12">
        <v>9</v>
      </c>
      <c r="H18" s="12">
        <v>285</v>
      </c>
      <c r="I18" s="12">
        <f t="shared" si="0"/>
        <v>8037</v>
      </c>
      <c r="J18" s="12">
        <v>16341</v>
      </c>
    </row>
    <row r="19" spans="1:10" s="6" customFormat="1" ht="12.75" customHeight="1">
      <c r="A19" s="5" t="s">
        <v>9</v>
      </c>
      <c r="B19" s="12">
        <v>4</v>
      </c>
      <c r="C19" s="12" t="s">
        <v>17</v>
      </c>
      <c r="D19" s="12">
        <v>39</v>
      </c>
      <c r="E19" s="12">
        <v>8149</v>
      </c>
      <c r="F19" s="12">
        <v>230</v>
      </c>
      <c r="G19" s="12">
        <v>14</v>
      </c>
      <c r="H19" s="12">
        <v>142</v>
      </c>
      <c r="I19" s="12">
        <f t="shared" si="0"/>
        <v>8299</v>
      </c>
      <c r="J19" s="12">
        <v>16877</v>
      </c>
    </row>
    <row r="20" spans="1:10" ht="24" customHeight="1">
      <c r="A20" s="60" t="s">
        <v>80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12.75" customHeight="1">
      <c r="A21" s="5" t="s">
        <v>10</v>
      </c>
      <c r="B21" s="12">
        <v>629</v>
      </c>
      <c r="C21" s="12">
        <v>51</v>
      </c>
      <c r="D21" s="12">
        <v>1173</v>
      </c>
      <c r="E21" s="12">
        <v>392637</v>
      </c>
      <c r="F21" s="12">
        <v>19499</v>
      </c>
      <c r="G21" s="12">
        <v>590</v>
      </c>
      <c r="H21" s="12">
        <v>10453</v>
      </c>
      <c r="I21" s="12">
        <f>J21-(B21+D21+E21+F21+G21+H21)</f>
        <v>389160</v>
      </c>
      <c r="J21" s="12">
        <v>814141</v>
      </c>
      <c r="K21" s="33"/>
    </row>
    <row r="22" spans="1:10" s="7" customFormat="1" ht="12.75" customHeight="1">
      <c r="A22" s="5" t="s">
        <v>11</v>
      </c>
      <c r="B22" s="12">
        <f aca="true" t="shared" si="1" ref="B22:H22">B23-B21</f>
        <v>239</v>
      </c>
      <c r="C22" s="12">
        <f t="shared" si="1"/>
        <v>1</v>
      </c>
      <c r="D22" s="12">
        <f t="shared" si="1"/>
        <v>3315</v>
      </c>
      <c r="E22" s="12">
        <f t="shared" si="1"/>
        <v>1162140</v>
      </c>
      <c r="F22" s="12">
        <f t="shared" si="1"/>
        <v>24255</v>
      </c>
      <c r="G22" s="12">
        <f t="shared" si="1"/>
        <v>763</v>
      </c>
      <c r="H22" s="12">
        <f t="shared" si="1"/>
        <v>23125</v>
      </c>
      <c r="I22" s="12">
        <f>J22-(B22+D22+E22+F22+G22+H22)</f>
        <v>864177</v>
      </c>
      <c r="J22" s="12">
        <f>J23-J21</f>
        <v>2078014</v>
      </c>
    </row>
    <row r="23" spans="1:10" s="7" customFormat="1" ht="12.75" customHeight="1">
      <c r="A23" s="5" t="s">
        <v>12</v>
      </c>
      <c r="B23" s="12">
        <v>868</v>
      </c>
      <c r="C23" s="12">
        <v>52</v>
      </c>
      <c r="D23" s="12">
        <v>4488</v>
      </c>
      <c r="E23" s="12">
        <v>1554777</v>
      </c>
      <c r="F23" s="12">
        <v>43754</v>
      </c>
      <c r="G23" s="12">
        <v>1353</v>
      </c>
      <c r="H23" s="12">
        <v>33578</v>
      </c>
      <c r="I23" s="12">
        <f>J23-(B23+D23+E23+F23+G23+H23)</f>
        <v>1253337</v>
      </c>
      <c r="J23" s="12">
        <v>2892155</v>
      </c>
    </row>
    <row r="24" spans="1:10" ht="24" customHeight="1">
      <c r="A24" s="26" t="s">
        <v>33</v>
      </c>
      <c r="B24" s="8">
        <f aca="true" t="shared" si="2" ref="B24:J24">+B9*100/B23</f>
        <v>49.193548387096776</v>
      </c>
      <c r="C24" s="8">
        <f t="shared" si="2"/>
        <v>9.615384615384615</v>
      </c>
      <c r="D24" s="8">
        <f t="shared" si="2"/>
        <v>7.219251336898396</v>
      </c>
      <c r="E24" s="8">
        <f t="shared" si="2"/>
        <v>7.215568534908865</v>
      </c>
      <c r="F24" s="8">
        <f t="shared" si="2"/>
        <v>10.54532157059926</v>
      </c>
      <c r="G24" s="8">
        <f t="shared" si="2"/>
        <v>11.677753141167775</v>
      </c>
      <c r="H24" s="8">
        <f t="shared" si="2"/>
        <v>7.019477038537137</v>
      </c>
      <c r="I24" s="8">
        <f t="shared" si="2"/>
        <v>7.418276169936737</v>
      </c>
      <c r="J24" s="8">
        <f t="shared" si="2"/>
        <v>7.366202710435644</v>
      </c>
    </row>
    <row r="25" spans="1:10" ht="13.5" customHeight="1">
      <c r="A25" s="24"/>
      <c r="B25" s="70"/>
      <c r="C25" s="70"/>
      <c r="D25" s="70"/>
      <c r="E25" s="70"/>
      <c r="F25" s="20"/>
      <c r="G25" s="20"/>
      <c r="H25" s="20"/>
      <c r="I25" s="20"/>
      <c r="J25" s="20"/>
    </row>
    <row r="26" ht="12.75">
      <c r="A26" s="5" t="s">
        <v>22</v>
      </c>
    </row>
    <row r="27" spans="1:5" ht="25.5" customHeight="1">
      <c r="A27" s="71"/>
      <c r="B27" s="72"/>
      <c r="C27" s="72"/>
      <c r="D27" s="72"/>
      <c r="E27" s="72"/>
    </row>
    <row r="28" ht="12.75">
      <c r="B28" s="32"/>
    </row>
    <row r="29" spans="2:5" ht="12.75">
      <c r="B29" s="21"/>
      <c r="C29" s="21"/>
      <c r="D29" s="21"/>
      <c r="E29" s="21"/>
    </row>
  </sheetData>
  <sheetProtection/>
  <mergeCells count="13">
    <mergeCell ref="J2:J3"/>
    <mergeCell ref="A4:J4"/>
    <mergeCell ref="A10:J10"/>
    <mergeCell ref="A20:J20"/>
    <mergeCell ref="G2:G3"/>
    <mergeCell ref="H2:H3"/>
    <mergeCell ref="I2:I3"/>
    <mergeCell ref="B25:C25"/>
    <mergeCell ref="D25:E25"/>
    <mergeCell ref="A27:E27"/>
    <mergeCell ref="A2:A3"/>
    <mergeCell ref="B2:C2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ignoredErrors>
    <ignoredError sqref="A5:A9" numberStoredAsText="1"/>
    <ignoredError sqref="I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7.28125" style="3" customWidth="1"/>
    <col min="2" max="2" width="12.421875" style="3" customWidth="1"/>
    <col min="3" max="3" width="12.00390625" style="3" customWidth="1"/>
    <col min="4" max="4" width="4.00390625" style="3" customWidth="1"/>
    <col min="5" max="5" width="11.8515625" style="3" customWidth="1"/>
    <col min="6" max="16384" width="9.140625" style="3" customWidth="1"/>
  </cols>
  <sheetData>
    <row r="1" spans="1:5" ht="37.5" customHeight="1">
      <c r="A1" s="61" t="s">
        <v>52</v>
      </c>
      <c r="B1" s="62"/>
      <c r="C1" s="62"/>
      <c r="D1" s="62"/>
      <c r="E1" s="62"/>
    </row>
    <row r="2" spans="1:5" ht="24.75" customHeight="1">
      <c r="A2" s="63"/>
      <c r="B2" s="76" t="s">
        <v>21</v>
      </c>
      <c r="C2" s="76"/>
      <c r="D2" s="29"/>
      <c r="E2" s="74" t="s">
        <v>35</v>
      </c>
    </row>
    <row r="3" spans="1:5" ht="36" customHeight="1">
      <c r="A3" s="64"/>
      <c r="B3" s="27" t="s">
        <v>14</v>
      </c>
      <c r="C3" s="27" t="s">
        <v>63</v>
      </c>
      <c r="D3" s="11"/>
      <c r="E3" s="75"/>
    </row>
    <row r="4" spans="1:5" ht="21.75" customHeight="1">
      <c r="A4" s="59" t="s">
        <v>0</v>
      </c>
      <c r="B4" s="59"/>
      <c r="C4" s="59"/>
      <c r="D4" s="59"/>
      <c r="E4" s="59"/>
    </row>
    <row r="5" spans="1:5" ht="12.75" customHeight="1">
      <c r="A5" s="4" t="s">
        <v>36</v>
      </c>
      <c r="B5" s="12">
        <v>186175</v>
      </c>
      <c r="C5" s="12">
        <v>42610</v>
      </c>
      <c r="D5" s="12"/>
      <c r="E5" s="23">
        <v>3685.8</v>
      </c>
    </row>
    <row r="6" spans="1:5" ht="12.75" customHeight="1">
      <c r="A6" s="4" t="s">
        <v>37</v>
      </c>
      <c r="B6" s="12">
        <v>191040</v>
      </c>
      <c r="C6" s="12">
        <v>40147</v>
      </c>
      <c r="D6" s="12"/>
      <c r="E6" s="23">
        <v>3785.2</v>
      </c>
    </row>
    <row r="7" spans="1:5" ht="12.75" customHeight="1">
      <c r="A7" s="4" t="s">
        <v>38</v>
      </c>
      <c r="B7" s="12">
        <v>201808</v>
      </c>
      <c r="C7" s="12">
        <f>SUM(C11:C19)</f>
        <v>44727</v>
      </c>
      <c r="D7" s="12"/>
      <c r="E7" s="23">
        <f>B7/4999854*100000</f>
        <v>4036.2778593134917</v>
      </c>
    </row>
    <row r="8" spans="1:9" ht="12.75" customHeight="1">
      <c r="A8" s="4" t="s">
        <v>55</v>
      </c>
      <c r="B8" s="12">
        <v>195937</v>
      </c>
      <c r="C8" s="12">
        <v>40715</v>
      </c>
      <c r="D8" s="12"/>
      <c r="E8" s="23">
        <f>B8/4999932*100000</f>
        <v>3918.7932955888195</v>
      </c>
      <c r="I8" s="3" t="s">
        <v>82</v>
      </c>
    </row>
    <row r="9" spans="1:5" ht="12.75" customHeight="1">
      <c r="A9" s="4" t="s">
        <v>74</v>
      </c>
      <c r="B9" s="12">
        <f>SUM(B11:B19)</f>
        <v>213042</v>
      </c>
      <c r="C9" s="12">
        <v>44982</v>
      </c>
      <c r="D9" s="12"/>
      <c r="E9" s="23">
        <f>B9/5092080*100000</f>
        <v>4183.791299429702</v>
      </c>
    </row>
    <row r="10" spans="1:5" ht="24" customHeight="1">
      <c r="A10" s="60" t="s">
        <v>77</v>
      </c>
      <c r="B10" s="60"/>
      <c r="C10" s="60"/>
      <c r="D10" s="60"/>
      <c r="E10" s="60"/>
    </row>
    <row r="11" spans="1:5" ht="12.75" customHeight="1">
      <c r="A11" s="5" t="s">
        <v>1</v>
      </c>
      <c r="B11" s="12">
        <v>14412</v>
      </c>
      <c r="C11" s="12">
        <v>4316</v>
      </c>
      <c r="D11" s="12"/>
      <c r="E11" s="23">
        <f>B11/447738*100000</f>
        <v>3218.8467362609385</v>
      </c>
    </row>
    <row r="12" spans="1:5" ht="12.75" customHeight="1">
      <c r="A12" s="5" t="s">
        <v>2</v>
      </c>
      <c r="B12" s="12">
        <v>11492</v>
      </c>
      <c r="C12" s="12">
        <v>3242</v>
      </c>
      <c r="D12" s="12"/>
      <c r="E12" s="23">
        <f>B12/274024*100000</f>
        <v>4193.793244387353</v>
      </c>
    </row>
    <row r="13" spans="1:5" ht="12.75" customHeight="1">
      <c r="A13" s="5" t="s">
        <v>3</v>
      </c>
      <c r="B13" s="12">
        <v>57140</v>
      </c>
      <c r="C13" s="12">
        <v>8928</v>
      </c>
      <c r="D13" s="12"/>
      <c r="E13" s="23">
        <f>B13/1116917*100000</f>
        <v>5115.868054654016</v>
      </c>
    </row>
    <row r="14" spans="1:5" ht="12.75" customHeight="1">
      <c r="A14" s="5" t="s">
        <v>4</v>
      </c>
      <c r="B14" s="12">
        <v>4306</v>
      </c>
      <c r="C14" s="12">
        <v>1349</v>
      </c>
      <c r="D14" s="12"/>
      <c r="E14" s="23">
        <f>B14/171190*100000</f>
        <v>2515.3338395934343</v>
      </c>
    </row>
    <row r="15" spans="1:5" ht="12.75" customHeight="1">
      <c r="A15" s="5" t="s">
        <v>5</v>
      </c>
      <c r="B15" s="12">
        <v>20990</v>
      </c>
      <c r="C15" s="12">
        <v>4741</v>
      </c>
      <c r="D15" s="12"/>
      <c r="E15" s="23">
        <f>B15/645296*100000</f>
        <v>3252.770821452481</v>
      </c>
    </row>
    <row r="16" spans="1:5" ht="12.75" customHeight="1">
      <c r="A16" s="5" t="s">
        <v>6</v>
      </c>
      <c r="B16" s="12">
        <v>58620</v>
      </c>
      <c r="C16" s="12">
        <v>10640</v>
      </c>
      <c r="D16" s="12"/>
      <c r="E16" s="23">
        <f>B16/1276525*100000</f>
        <v>4592.154481894205</v>
      </c>
    </row>
    <row r="17" spans="1:5" ht="12.75" customHeight="1">
      <c r="A17" s="5" t="s">
        <v>7</v>
      </c>
      <c r="B17" s="12">
        <v>12864</v>
      </c>
      <c r="C17" s="12">
        <v>2930</v>
      </c>
      <c r="D17" s="12"/>
      <c r="E17" s="23">
        <f>B17/318983*100000</f>
        <v>4032.8167958794043</v>
      </c>
    </row>
    <row r="18" spans="1:5" ht="12.75" customHeight="1">
      <c r="A18" s="5" t="s">
        <v>8</v>
      </c>
      <c r="B18" s="12">
        <v>16341</v>
      </c>
      <c r="C18" s="12">
        <v>4451</v>
      </c>
      <c r="D18" s="12"/>
      <c r="E18" s="23">
        <f>B18/405111*100000</f>
        <v>4033.709279678903</v>
      </c>
    </row>
    <row r="19" spans="1:12" ht="12.75" customHeight="1">
      <c r="A19" s="5" t="s">
        <v>9</v>
      </c>
      <c r="B19" s="12">
        <v>16877</v>
      </c>
      <c r="C19" s="12">
        <v>4130</v>
      </c>
      <c r="D19" s="12"/>
      <c r="E19" s="23">
        <f>B19/436296*100000</f>
        <v>3868.245411372096</v>
      </c>
      <c r="J19" s="21"/>
      <c r="L19" s="3" t="s">
        <v>81</v>
      </c>
    </row>
    <row r="20" spans="1:6" s="6" customFormat="1" ht="24" customHeight="1">
      <c r="A20" s="60" t="s">
        <v>79</v>
      </c>
      <c r="B20" s="60"/>
      <c r="C20" s="60"/>
      <c r="D20" s="60"/>
      <c r="E20" s="60"/>
      <c r="F20" s="12"/>
    </row>
    <row r="21" spans="1:5" ht="12.75" customHeight="1">
      <c r="A21" s="5" t="s">
        <v>10</v>
      </c>
      <c r="B21" s="12">
        <v>814141</v>
      </c>
      <c r="C21" s="12">
        <v>180436</v>
      </c>
      <c r="D21" s="38"/>
      <c r="E21" s="23">
        <f>B21/20905172*100000</f>
        <v>3894.447747189069</v>
      </c>
    </row>
    <row r="22" spans="1:5" ht="12.75" customHeight="1">
      <c r="A22" s="5" t="s">
        <v>11</v>
      </c>
      <c r="B22" s="12">
        <f>B23-B21</f>
        <v>2078014</v>
      </c>
      <c r="C22" s="12">
        <f>C23-C21</f>
        <v>347456</v>
      </c>
      <c r="D22" s="38"/>
      <c r="E22" s="23">
        <f>B22/39890440*100000</f>
        <v>5209.303281688545</v>
      </c>
    </row>
    <row r="23" spans="1:5" s="7" customFormat="1" ht="12.75" customHeight="1">
      <c r="A23" s="5" t="s">
        <v>12</v>
      </c>
      <c r="B23" s="12">
        <v>2892155</v>
      </c>
      <c r="C23" s="12">
        <v>527892</v>
      </c>
      <c r="D23" s="12"/>
      <c r="E23" s="23">
        <f>B23/60795612*100000</f>
        <v>4757.177212065897</v>
      </c>
    </row>
    <row r="24" spans="1:5" s="7" customFormat="1" ht="24" customHeight="1">
      <c r="A24" s="26" t="s">
        <v>33</v>
      </c>
      <c r="B24" s="22">
        <f>+B9*100/B23</f>
        <v>7.366202710435644</v>
      </c>
      <c r="C24" s="22">
        <f>+C9*100/C23</f>
        <v>8.521061126139438</v>
      </c>
      <c r="D24" s="22"/>
      <c r="E24" s="22"/>
    </row>
    <row r="25" spans="1:5" ht="12.75">
      <c r="A25" s="9"/>
      <c r="B25" s="10"/>
      <c r="C25" s="10"/>
      <c r="D25" s="10"/>
      <c r="E25" s="10"/>
    </row>
    <row r="26" spans="1:5" ht="13.5" customHeight="1">
      <c r="A26" s="5" t="s">
        <v>22</v>
      </c>
      <c r="B26" s="5"/>
      <c r="C26" s="5"/>
      <c r="D26" s="5"/>
      <c r="E26" s="12"/>
    </row>
    <row r="27" ht="12.75">
      <c r="E27" s="12"/>
    </row>
    <row r="28" spans="2:5" ht="12.75">
      <c r="B28" s="32"/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8"/>
    </row>
    <row r="38" ht="12.75">
      <c r="E38" s="5"/>
    </row>
    <row r="39" ht="12.75">
      <c r="E39" s="12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</sheetData>
  <sheetProtection/>
  <mergeCells count="7">
    <mergeCell ref="A20:E20"/>
    <mergeCell ref="E2:E3"/>
    <mergeCell ref="A1:E1"/>
    <mergeCell ref="A2:A3"/>
    <mergeCell ref="B2:C2"/>
    <mergeCell ref="A10:E1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1.8515625" style="3" customWidth="1"/>
    <col min="2" max="16384" width="9.140625" style="3" customWidth="1"/>
  </cols>
  <sheetData>
    <row r="1" spans="1:6" ht="32.25" customHeight="1">
      <c r="A1" s="61" t="s">
        <v>51</v>
      </c>
      <c r="B1" s="61"/>
      <c r="C1" s="61"/>
      <c r="D1" s="61"/>
      <c r="E1" s="61"/>
      <c r="F1" s="61"/>
    </row>
    <row r="2" spans="1:6" ht="24.75" customHeight="1">
      <c r="A2" s="25"/>
      <c r="B2" s="36">
        <v>2010</v>
      </c>
      <c r="C2" s="36">
        <v>2011</v>
      </c>
      <c r="D2" s="36">
        <v>2012</v>
      </c>
      <c r="E2" s="36" t="s">
        <v>74</v>
      </c>
      <c r="F2" s="36" t="s">
        <v>83</v>
      </c>
    </row>
    <row r="3" spans="1:6" ht="27.75" customHeight="1">
      <c r="A3" s="59" t="s">
        <v>0</v>
      </c>
      <c r="B3" s="59"/>
      <c r="C3" s="59"/>
      <c r="D3" s="59"/>
      <c r="E3" s="59"/>
      <c r="F3" s="59"/>
    </row>
    <row r="4" spans="1:6" ht="15.75" customHeight="1">
      <c r="A4" s="31" t="s">
        <v>39</v>
      </c>
      <c r="B4" s="34">
        <v>4851</v>
      </c>
      <c r="C4" s="41">
        <v>5401</v>
      </c>
      <c r="D4" s="41">
        <v>5252</v>
      </c>
      <c r="E4" s="41">
        <v>5662</v>
      </c>
      <c r="F4" s="41">
        <v>5922</v>
      </c>
    </row>
    <row r="5" spans="1:6" ht="15.75" customHeight="1">
      <c r="A5" s="31" t="s">
        <v>40</v>
      </c>
      <c r="B5" s="34">
        <v>1805</v>
      </c>
      <c r="C5" s="34">
        <f>C6-C4</f>
        <v>1520</v>
      </c>
      <c r="D5" s="41">
        <f>D6-D4</f>
        <v>1425</v>
      </c>
      <c r="E5" s="41">
        <f>E6-E4</f>
        <v>1453</v>
      </c>
      <c r="F5" s="41">
        <f>F6-F4</f>
        <v>1659</v>
      </c>
    </row>
    <row r="6" spans="1:6" ht="15.75" customHeight="1">
      <c r="A6" s="31" t="s">
        <v>41</v>
      </c>
      <c r="B6" s="34">
        <f>SUM(B4:B5)</f>
        <v>6656</v>
      </c>
      <c r="C6" s="34">
        <v>6921</v>
      </c>
      <c r="D6" s="41">
        <v>6677</v>
      </c>
      <c r="E6" s="41">
        <v>7115</v>
      </c>
      <c r="F6" s="41">
        <v>7581</v>
      </c>
    </row>
    <row r="7" spans="1:4" ht="9" customHeight="1">
      <c r="A7" s="31"/>
      <c r="B7" s="39"/>
      <c r="D7" s="41"/>
    </row>
    <row r="8" spans="1:6" ht="15.75" customHeight="1">
      <c r="A8" s="31" t="s">
        <v>42</v>
      </c>
      <c r="B8" s="42">
        <v>5422</v>
      </c>
      <c r="C8" s="41">
        <v>5735</v>
      </c>
      <c r="D8" s="41">
        <v>5296</v>
      </c>
      <c r="E8" s="41">
        <v>5335</v>
      </c>
      <c r="F8" s="41">
        <v>4608</v>
      </c>
    </row>
    <row r="9" spans="1:6" ht="24.75" customHeight="1">
      <c r="A9" s="60" t="s">
        <v>12</v>
      </c>
      <c r="B9" s="60"/>
      <c r="C9" s="60"/>
      <c r="D9" s="60"/>
      <c r="E9" s="60"/>
      <c r="F9" s="60"/>
    </row>
    <row r="10" spans="1:6" ht="15.75" customHeight="1">
      <c r="A10" s="31" t="s">
        <v>39</v>
      </c>
      <c r="B10" s="34">
        <v>75403</v>
      </c>
      <c r="C10" s="34">
        <v>75256</v>
      </c>
      <c r="D10" s="34">
        <v>75418</v>
      </c>
      <c r="E10" s="41">
        <v>74626</v>
      </c>
      <c r="F10" s="41">
        <v>75185</v>
      </c>
    </row>
    <row r="11" spans="1:6" ht="15.75" customHeight="1">
      <c r="A11" s="31" t="s">
        <v>40</v>
      </c>
      <c r="B11" s="34">
        <v>12788</v>
      </c>
      <c r="C11" s="34">
        <f>C12-C10</f>
        <v>13541</v>
      </c>
      <c r="D11" s="34">
        <f>D12-D10</f>
        <v>12870</v>
      </c>
      <c r="E11" s="34">
        <f>E12-E10</f>
        <v>14260</v>
      </c>
      <c r="F11" s="34">
        <f>F12-F10</f>
        <v>14118</v>
      </c>
    </row>
    <row r="12" spans="1:6" ht="15.75" customHeight="1">
      <c r="A12" s="31" t="s">
        <v>41</v>
      </c>
      <c r="B12" s="34">
        <f>SUM(B10:B11)</f>
        <v>88191</v>
      </c>
      <c r="C12" s="34">
        <v>88797</v>
      </c>
      <c r="D12" s="34">
        <v>88288</v>
      </c>
      <c r="E12" s="41">
        <v>88886</v>
      </c>
      <c r="F12" s="41">
        <v>89303</v>
      </c>
    </row>
    <row r="13" spans="1:4" ht="9.75" customHeight="1">
      <c r="A13" s="31"/>
      <c r="B13" s="34"/>
      <c r="D13" s="34"/>
    </row>
    <row r="14" spans="1:6" ht="15.75" customHeight="1">
      <c r="A14" s="31" t="s">
        <v>42</v>
      </c>
      <c r="B14" s="34">
        <v>65427</v>
      </c>
      <c r="C14" s="41">
        <v>67713</v>
      </c>
      <c r="D14" s="34">
        <v>65064</v>
      </c>
      <c r="E14" s="41">
        <v>65354</v>
      </c>
      <c r="F14" s="41">
        <v>67465</v>
      </c>
    </row>
    <row r="15" spans="1:6" ht="24.75" customHeight="1">
      <c r="A15" s="60" t="s">
        <v>33</v>
      </c>
      <c r="B15" s="60"/>
      <c r="C15" s="60"/>
      <c r="D15" s="60"/>
      <c r="E15" s="60"/>
      <c r="F15" s="60"/>
    </row>
    <row r="16" spans="1:6" s="32" customFormat="1" ht="15.75" customHeight="1">
      <c r="A16" s="31" t="s">
        <v>43</v>
      </c>
      <c r="B16" s="37">
        <f>B6/B12*100</f>
        <v>7.54725538887188</v>
      </c>
      <c r="C16" s="37">
        <f>C6/C12*100</f>
        <v>7.794182235886347</v>
      </c>
      <c r="D16" s="37">
        <f>D6/D12*100</f>
        <v>7.562749184487133</v>
      </c>
      <c r="E16" s="37">
        <f>E6/E12*100</f>
        <v>8.004635150642397</v>
      </c>
      <c r="F16" s="37">
        <f>F6/F12*100</f>
        <v>8.489076514786738</v>
      </c>
    </row>
    <row r="17" spans="1:6" s="32" customFormat="1" ht="15.75" customHeight="1">
      <c r="A17" s="31" t="s">
        <v>42</v>
      </c>
      <c r="B17" s="37">
        <f>+B8*100/B14</f>
        <v>8.287098598437954</v>
      </c>
      <c r="C17" s="37">
        <f>+C8*100/C14</f>
        <v>8.469570097322523</v>
      </c>
      <c r="D17" s="37">
        <f>+D8*100/D14</f>
        <v>8.139677855649822</v>
      </c>
      <c r="E17" s="37">
        <f>+E8*100/E14</f>
        <v>8.16323407901582</v>
      </c>
      <c r="F17" s="37">
        <f>+F8*100/F14</f>
        <v>6.83020825613281</v>
      </c>
    </row>
    <row r="18" spans="1:6" ht="12.75" customHeight="1">
      <c r="A18" s="13"/>
      <c r="B18" s="20"/>
      <c r="C18" s="20"/>
      <c r="D18" s="20"/>
      <c r="E18" s="20"/>
      <c r="F18" s="20"/>
    </row>
    <row r="19" ht="13.5" customHeight="1">
      <c r="A19" s="5" t="s">
        <v>13</v>
      </c>
    </row>
    <row r="20" ht="12.75">
      <c r="A20" s="19"/>
    </row>
    <row r="23" ht="12.75">
      <c r="A23" s="31"/>
    </row>
    <row r="24" ht="12.75">
      <c r="A24" s="31"/>
    </row>
    <row r="25" ht="12.75">
      <c r="A25" s="31"/>
    </row>
  </sheetData>
  <sheetProtection/>
  <mergeCells count="4">
    <mergeCell ref="A9:F9"/>
    <mergeCell ref="A3:F3"/>
    <mergeCell ref="A15:F15"/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E2:F2" numberStoredAsText="1"/>
    <ignoredError sqref="E16:F17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I9" sqref="I9"/>
    </sheetView>
  </sheetViews>
  <sheetFormatPr defaultColWidth="9.140625" defaultRowHeight="12.75"/>
  <cols>
    <col min="1" max="1" width="12.57421875" style="14" customWidth="1"/>
    <col min="2" max="4" width="12.7109375" style="14" customWidth="1"/>
    <col min="5" max="5" width="14.140625" style="14" customWidth="1"/>
    <col min="6" max="16384" width="9.140625" style="14" customWidth="1"/>
  </cols>
  <sheetData>
    <row r="1" s="15" customFormat="1" ht="30" customHeight="1">
      <c r="A1" s="1" t="s">
        <v>50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4.75" customHeight="1">
      <c r="A3" s="17"/>
      <c r="B3" s="77" t="s">
        <v>19</v>
      </c>
      <c r="C3" s="78"/>
      <c r="D3" s="77" t="s">
        <v>14</v>
      </c>
      <c r="E3" s="78"/>
    </row>
    <row r="4" spans="1:5" ht="19.5" customHeight="1">
      <c r="A4" s="60" t="s">
        <v>0</v>
      </c>
      <c r="B4" s="60"/>
      <c r="C4" s="60"/>
      <c r="D4" s="60"/>
      <c r="E4" s="60"/>
    </row>
    <row r="5" spans="1:5" ht="12.75">
      <c r="A5" s="4" t="s">
        <v>36</v>
      </c>
      <c r="B5" s="12">
        <v>40735</v>
      </c>
      <c r="C5" s="12">
        <v>252230</v>
      </c>
      <c r="D5" s="12">
        <v>143878</v>
      </c>
      <c r="E5" s="12">
        <v>380463</v>
      </c>
    </row>
    <row r="6" spans="1:5" ht="12.75">
      <c r="A6" s="4" t="s">
        <v>37</v>
      </c>
      <c r="B6" s="12">
        <v>34097</v>
      </c>
      <c r="C6" s="12">
        <v>156345</v>
      </c>
      <c r="D6" s="12">
        <v>137708</v>
      </c>
      <c r="E6" s="12">
        <v>280653</v>
      </c>
    </row>
    <row r="7" spans="1:8" ht="12.75">
      <c r="A7" s="4" t="s">
        <v>38</v>
      </c>
      <c r="B7" s="12">
        <v>31274</v>
      </c>
      <c r="C7" s="12">
        <v>149061</v>
      </c>
      <c r="D7" s="12">
        <v>134503</v>
      </c>
      <c r="E7" s="12">
        <v>265401</v>
      </c>
      <c r="H7" s="49"/>
    </row>
    <row r="8" spans="1:9" ht="12.75">
      <c r="A8" s="4" t="s">
        <v>55</v>
      </c>
      <c r="B8" s="12">
        <v>30048</v>
      </c>
      <c r="C8" s="12">
        <v>145946</v>
      </c>
      <c r="D8" s="12">
        <v>136169</v>
      </c>
      <c r="E8" s="12">
        <v>275077</v>
      </c>
      <c r="H8" s="49"/>
      <c r="I8" s="49"/>
    </row>
    <row r="9" spans="1:9" ht="12.75">
      <c r="A9" s="4" t="s">
        <v>74</v>
      </c>
      <c r="B9" s="12">
        <v>19245</v>
      </c>
      <c r="C9" s="12">
        <v>89805</v>
      </c>
      <c r="D9" s="12">
        <v>114989</v>
      </c>
      <c r="E9" s="12">
        <v>194888</v>
      </c>
      <c r="H9" s="49"/>
      <c r="I9" s="58"/>
    </row>
    <row r="10" spans="1:5" ht="21.75" customHeight="1">
      <c r="A10" s="60" t="s">
        <v>77</v>
      </c>
      <c r="B10" s="60"/>
      <c r="C10" s="60"/>
      <c r="D10" s="60"/>
      <c r="E10" s="60"/>
    </row>
    <row r="11" spans="1:5" ht="12.75">
      <c r="A11" s="5" t="s">
        <v>1</v>
      </c>
      <c r="B11" s="12">
        <v>1592</v>
      </c>
      <c r="C11" s="12">
        <v>8907</v>
      </c>
      <c r="D11" s="12">
        <v>7505</v>
      </c>
      <c r="E11" s="12">
        <v>16536</v>
      </c>
    </row>
    <row r="12" spans="1:5" ht="12.75">
      <c r="A12" s="5" t="s">
        <v>2</v>
      </c>
      <c r="B12" s="12">
        <v>1258</v>
      </c>
      <c r="C12" s="12">
        <v>6656</v>
      </c>
      <c r="D12" s="12">
        <v>5177</v>
      </c>
      <c r="E12" s="12">
        <v>12108</v>
      </c>
    </row>
    <row r="13" spans="1:5" ht="12.75">
      <c r="A13" s="5" t="s">
        <v>3</v>
      </c>
      <c r="B13" s="12">
        <v>3670</v>
      </c>
      <c r="C13" s="12">
        <v>16936</v>
      </c>
      <c r="D13" s="12">
        <v>21810</v>
      </c>
      <c r="E13" s="12">
        <v>39158</v>
      </c>
    </row>
    <row r="14" spans="1:10" ht="12.75">
      <c r="A14" s="5" t="s">
        <v>4</v>
      </c>
      <c r="B14" s="12">
        <v>331</v>
      </c>
      <c r="C14" s="12">
        <v>3119</v>
      </c>
      <c r="D14" s="12">
        <v>1461</v>
      </c>
      <c r="E14" s="12">
        <v>4622</v>
      </c>
      <c r="I14" s="49"/>
      <c r="J14" s="49"/>
    </row>
    <row r="15" spans="1:5" ht="12.75">
      <c r="A15" s="5" t="s">
        <v>5</v>
      </c>
      <c r="B15" s="12">
        <v>2289</v>
      </c>
      <c r="C15" s="12">
        <v>9657</v>
      </c>
      <c r="D15" s="12">
        <v>15202</v>
      </c>
      <c r="E15" s="12">
        <v>25500</v>
      </c>
    </row>
    <row r="16" spans="1:5" ht="12.75">
      <c r="A16" s="5" t="s">
        <v>6</v>
      </c>
      <c r="B16" s="12">
        <v>4374</v>
      </c>
      <c r="C16" s="12">
        <v>18579</v>
      </c>
      <c r="D16" s="12">
        <v>31095</v>
      </c>
      <c r="E16" s="12">
        <v>40228</v>
      </c>
    </row>
    <row r="17" spans="1:5" ht="12.75">
      <c r="A17" s="5" t="s">
        <v>7</v>
      </c>
      <c r="B17" s="12">
        <v>2315</v>
      </c>
      <c r="C17" s="12">
        <v>11684</v>
      </c>
      <c r="D17" s="12">
        <v>11782</v>
      </c>
      <c r="E17" s="12">
        <v>23131</v>
      </c>
    </row>
    <row r="18" spans="1:5" ht="12.75">
      <c r="A18" s="5" t="s">
        <v>8</v>
      </c>
      <c r="B18" s="12">
        <v>1840</v>
      </c>
      <c r="C18" s="12">
        <v>7443</v>
      </c>
      <c r="D18" s="12">
        <v>12412</v>
      </c>
      <c r="E18" s="12">
        <v>20101</v>
      </c>
    </row>
    <row r="19" spans="1:5" ht="12.75">
      <c r="A19" s="5" t="s">
        <v>9</v>
      </c>
      <c r="B19" s="12">
        <v>1576</v>
      </c>
      <c r="C19" s="12">
        <v>6823</v>
      </c>
      <c r="D19" s="12">
        <v>8545</v>
      </c>
      <c r="E19" s="12">
        <v>13506</v>
      </c>
    </row>
    <row r="20" spans="1:5" ht="21.75" customHeight="1">
      <c r="A20" s="60" t="s">
        <v>78</v>
      </c>
      <c r="B20" s="60"/>
      <c r="C20" s="60"/>
      <c r="D20" s="60"/>
      <c r="E20" s="60"/>
    </row>
    <row r="21" spans="1:5" ht="12.75">
      <c r="A21" s="5" t="s">
        <v>2</v>
      </c>
      <c r="B21" s="12">
        <v>159</v>
      </c>
      <c r="C21" s="12">
        <v>9776</v>
      </c>
      <c r="D21" s="12">
        <v>6638</v>
      </c>
      <c r="E21" s="12">
        <v>16729</v>
      </c>
    </row>
    <row r="22" spans="1:5" ht="12.75">
      <c r="A22" s="5" t="s">
        <v>3</v>
      </c>
      <c r="B22" s="12">
        <v>7825</v>
      </c>
      <c r="C22" s="12">
        <v>36063</v>
      </c>
      <c r="D22" s="12">
        <v>46004</v>
      </c>
      <c r="E22" s="12">
        <v>82389</v>
      </c>
    </row>
    <row r="23" spans="1:5" ht="12.75">
      <c r="A23" s="5" t="s">
        <v>5</v>
      </c>
      <c r="B23" s="12">
        <v>2289</v>
      </c>
      <c r="C23" s="12">
        <v>9657</v>
      </c>
      <c r="D23" s="12">
        <v>15202</v>
      </c>
      <c r="E23" s="12">
        <v>25499</v>
      </c>
    </row>
    <row r="24" spans="1:5" ht="12.75">
      <c r="A24" s="5" t="s">
        <v>6</v>
      </c>
      <c r="B24" s="12">
        <v>7542</v>
      </c>
      <c r="C24" s="12">
        <v>34309</v>
      </c>
      <c r="D24" s="12">
        <v>47145</v>
      </c>
      <c r="E24" s="12">
        <v>70270</v>
      </c>
    </row>
    <row r="25" spans="1:5" ht="21.75" customHeight="1">
      <c r="A25" s="60" t="s">
        <v>79</v>
      </c>
      <c r="B25" s="60"/>
      <c r="C25" s="60"/>
      <c r="D25" s="60"/>
      <c r="E25" s="60"/>
    </row>
    <row r="26" spans="1:5" ht="12.75">
      <c r="A26" s="5" t="s">
        <v>10</v>
      </c>
      <c r="B26" s="12">
        <v>72872</v>
      </c>
      <c r="C26" s="12">
        <v>391112</v>
      </c>
      <c r="D26" s="12">
        <v>559082</v>
      </c>
      <c r="E26" s="12">
        <v>1139179</v>
      </c>
    </row>
    <row r="27" spans="1:5" ht="12.75">
      <c r="A27" s="5" t="s">
        <v>11</v>
      </c>
      <c r="B27" s="12">
        <f>B28-B26</f>
        <v>157270</v>
      </c>
      <c r="C27" s="12">
        <f>C28-C26</f>
        <v>675865</v>
      </c>
      <c r="D27" s="12">
        <f>D28-D26</f>
        <v>675588</v>
      </c>
      <c r="E27" s="12">
        <f>E28-E26</f>
        <v>1655275</v>
      </c>
    </row>
    <row r="28" spans="1:5" ht="12.75">
      <c r="A28" s="5" t="s">
        <v>12</v>
      </c>
      <c r="B28" s="12">
        <v>230142</v>
      </c>
      <c r="C28" s="12">
        <v>1066977</v>
      </c>
      <c r="D28" s="12">
        <v>1234670</v>
      </c>
      <c r="E28" s="12">
        <v>2794454</v>
      </c>
    </row>
    <row r="29" spans="1:5" ht="24" customHeight="1">
      <c r="A29" s="26" t="s">
        <v>33</v>
      </c>
      <c r="B29" s="18">
        <f>+B9*100/B28</f>
        <v>8.362228537164011</v>
      </c>
      <c r="C29" s="18">
        <f>+C9*100/C28</f>
        <v>8.416769995979294</v>
      </c>
      <c r="D29" s="18">
        <f>+D9*100/D28</f>
        <v>9.313338786882325</v>
      </c>
      <c r="E29" s="18">
        <f>+E9*100/E28</f>
        <v>6.974099412622287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5:E25"/>
    <mergeCell ref="A4:E4"/>
    <mergeCell ref="B3:C3"/>
    <mergeCell ref="D3:E3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9" sqref="H9:L9"/>
    </sheetView>
  </sheetViews>
  <sheetFormatPr defaultColWidth="9.140625" defaultRowHeight="12.75"/>
  <cols>
    <col min="1" max="1" width="12.57421875" style="14" customWidth="1"/>
    <col min="2" max="5" width="12.7109375" style="14" customWidth="1"/>
    <col min="6" max="16384" width="9.140625" style="14" customWidth="1"/>
  </cols>
  <sheetData>
    <row r="1" s="15" customFormat="1" ht="30" customHeight="1">
      <c r="A1" s="1" t="s">
        <v>49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9.25" customHeight="1">
      <c r="A3" s="17"/>
      <c r="B3" s="77" t="s">
        <v>20</v>
      </c>
      <c r="C3" s="78"/>
      <c r="D3" s="77" t="s">
        <v>18</v>
      </c>
      <c r="E3" s="78"/>
    </row>
    <row r="4" spans="1:5" ht="19.5" customHeight="1">
      <c r="A4" s="60" t="s">
        <v>0</v>
      </c>
      <c r="B4" s="60"/>
      <c r="C4" s="60"/>
      <c r="D4" s="60"/>
      <c r="E4" s="60"/>
    </row>
    <row r="5" spans="1:5" ht="12.75">
      <c r="A5" s="4" t="s">
        <v>36</v>
      </c>
      <c r="B5" s="12">
        <v>98986</v>
      </c>
      <c r="C5" s="12">
        <v>122324</v>
      </c>
      <c r="D5" s="12">
        <v>4157</v>
      </c>
      <c r="E5" s="12">
        <v>5909</v>
      </c>
    </row>
    <row r="6" spans="1:5" ht="12.75">
      <c r="A6" s="4" t="s">
        <v>37</v>
      </c>
      <c r="B6" s="12">
        <v>99871</v>
      </c>
      <c r="C6" s="12">
        <v>118632</v>
      </c>
      <c r="D6" s="12">
        <v>3740</v>
      </c>
      <c r="E6" s="12">
        <v>5677</v>
      </c>
    </row>
    <row r="7" spans="1:10" ht="12.75">
      <c r="A7" s="4" t="s">
        <v>38</v>
      </c>
      <c r="B7" s="12">
        <v>99315</v>
      </c>
      <c r="C7" s="12">
        <v>111703</v>
      </c>
      <c r="D7" s="12">
        <v>3914</v>
      </c>
      <c r="E7" s="12">
        <v>4637</v>
      </c>
      <c r="H7" s="49"/>
      <c r="J7" s="49"/>
    </row>
    <row r="8" spans="1:10" ht="12.75">
      <c r="A8" s="4" t="s">
        <v>55</v>
      </c>
      <c r="B8" s="12">
        <v>102487</v>
      </c>
      <c r="C8" s="12">
        <v>124669</v>
      </c>
      <c r="D8" s="12">
        <v>3624</v>
      </c>
      <c r="E8" s="12">
        <v>4461</v>
      </c>
      <c r="H8" s="49"/>
      <c r="J8" s="49"/>
    </row>
    <row r="9" spans="1:8" ht="12.75">
      <c r="A9" s="4" t="s">
        <v>74</v>
      </c>
      <c r="B9" s="12">
        <v>92646</v>
      </c>
      <c r="C9" s="12">
        <v>101198</v>
      </c>
      <c r="D9" s="12">
        <v>3098</v>
      </c>
      <c r="E9" s="12">
        <v>3885</v>
      </c>
      <c r="H9" s="49"/>
    </row>
    <row r="10" spans="1:5" ht="21.75" customHeight="1">
      <c r="A10" s="60" t="s">
        <v>77</v>
      </c>
      <c r="B10" s="60"/>
      <c r="C10" s="60"/>
      <c r="D10" s="60"/>
      <c r="E10" s="60"/>
    </row>
    <row r="11" spans="1:5" ht="12.75">
      <c r="A11" s="5" t="s">
        <v>1</v>
      </c>
      <c r="B11" s="12">
        <v>5747</v>
      </c>
      <c r="C11" s="12">
        <v>7345</v>
      </c>
      <c r="D11" s="12">
        <v>166</v>
      </c>
      <c r="E11" s="12">
        <v>284</v>
      </c>
    </row>
    <row r="12" spans="1:5" ht="12.75">
      <c r="A12" s="5" t="s">
        <v>2</v>
      </c>
      <c r="B12" s="12">
        <v>3781</v>
      </c>
      <c r="C12" s="12">
        <v>5279</v>
      </c>
      <c r="D12" s="12">
        <v>138</v>
      </c>
      <c r="E12" s="12">
        <v>171</v>
      </c>
    </row>
    <row r="13" spans="1:5" ht="12.75">
      <c r="A13" s="5" t="s">
        <v>3</v>
      </c>
      <c r="B13" s="12">
        <v>17732</v>
      </c>
      <c r="C13" s="12">
        <v>21350</v>
      </c>
      <c r="D13" s="12">
        <v>408</v>
      </c>
      <c r="E13" s="12">
        <v>872</v>
      </c>
    </row>
    <row r="14" spans="1:5" ht="12.75">
      <c r="A14" s="5" t="s">
        <v>4</v>
      </c>
      <c r="B14" s="12">
        <v>1130</v>
      </c>
      <c r="C14" s="12">
        <v>1502</v>
      </c>
      <c r="D14" s="12">
        <v>0</v>
      </c>
      <c r="E14" s="12">
        <v>0</v>
      </c>
    </row>
    <row r="15" spans="1:5" ht="12.75">
      <c r="A15" s="5" t="s">
        <v>5</v>
      </c>
      <c r="B15" s="12">
        <v>12625</v>
      </c>
      <c r="C15" s="12">
        <v>15494</v>
      </c>
      <c r="D15" s="12">
        <v>288</v>
      </c>
      <c r="E15" s="12">
        <v>348</v>
      </c>
    </row>
    <row r="16" spans="1:5" ht="12.75">
      <c r="A16" s="5" t="s">
        <v>6</v>
      </c>
      <c r="B16" s="12">
        <v>25576</v>
      </c>
      <c r="C16" s="12">
        <v>20313</v>
      </c>
      <c r="D16" s="12">
        <v>1145</v>
      </c>
      <c r="E16" s="12">
        <v>1336</v>
      </c>
    </row>
    <row r="17" spans="1:5" ht="12.75">
      <c r="A17" s="5" t="s">
        <v>7</v>
      </c>
      <c r="B17" s="12">
        <v>9212</v>
      </c>
      <c r="C17" s="12">
        <v>11219</v>
      </c>
      <c r="D17" s="12">
        <v>255</v>
      </c>
      <c r="E17" s="12">
        <v>228</v>
      </c>
    </row>
    <row r="18" spans="1:5" ht="12.75">
      <c r="A18" s="5" t="s">
        <v>8</v>
      </c>
      <c r="B18" s="12">
        <v>10250</v>
      </c>
      <c r="C18" s="12">
        <v>12280</v>
      </c>
      <c r="D18" s="12">
        <v>322</v>
      </c>
      <c r="E18" s="12">
        <v>377</v>
      </c>
    </row>
    <row r="19" spans="1:5" ht="12.75">
      <c r="A19" s="5" t="s">
        <v>9</v>
      </c>
      <c r="B19" s="12">
        <v>6593</v>
      </c>
      <c r="C19" s="12">
        <v>6415</v>
      </c>
      <c r="D19" s="12">
        <v>376</v>
      </c>
      <c r="E19" s="12">
        <v>268</v>
      </c>
    </row>
    <row r="20" spans="1:5" ht="21.75" customHeight="1">
      <c r="A20" s="60" t="s">
        <v>78</v>
      </c>
      <c r="B20" s="60"/>
      <c r="C20" s="60"/>
      <c r="D20" s="60"/>
      <c r="E20" s="60"/>
    </row>
    <row r="21" spans="1:5" ht="12.75">
      <c r="A21" s="5" t="s">
        <v>2</v>
      </c>
      <c r="B21" s="12">
        <v>4911</v>
      </c>
      <c r="C21" s="12">
        <v>6782</v>
      </c>
      <c r="D21" s="12">
        <v>138</v>
      </c>
      <c r="E21" s="12">
        <v>172</v>
      </c>
    </row>
    <row r="22" spans="1:5" ht="12.75">
      <c r="A22" s="5" t="s">
        <v>3</v>
      </c>
      <c r="B22" s="12">
        <v>37194</v>
      </c>
      <c r="C22" s="12">
        <v>44849</v>
      </c>
      <c r="D22" s="12">
        <v>985</v>
      </c>
      <c r="E22" s="12">
        <v>1477</v>
      </c>
    </row>
    <row r="23" spans="1:5" ht="12.75">
      <c r="A23" s="5" t="s">
        <v>5</v>
      </c>
      <c r="B23" s="12">
        <v>12625</v>
      </c>
      <c r="C23" s="12">
        <v>15494</v>
      </c>
      <c r="D23" s="12">
        <v>288</v>
      </c>
      <c r="E23" s="12">
        <v>348</v>
      </c>
    </row>
    <row r="24" spans="1:5" ht="12.75">
      <c r="A24" s="5" t="s">
        <v>6</v>
      </c>
      <c r="B24" s="12">
        <v>37916</v>
      </c>
      <c r="C24" s="12">
        <v>34073</v>
      </c>
      <c r="D24" s="12">
        <v>1687</v>
      </c>
      <c r="E24" s="12">
        <v>1888</v>
      </c>
    </row>
    <row r="25" spans="1:5" ht="21.75" customHeight="1">
      <c r="A25" s="60" t="s">
        <v>79</v>
      </c>
      <c r="B25" s="60"/>
      <c r="C25" s="60"/>
      <c r="D25" s="60"/>
      <c r="E25" s="60"/>
    </row>
    <row r="26" spans="1:5" ht="12.75">
      <c r="A26" s="5" t="s">
        <v>10</v>
      </c>
      <c r="B26" s="48">
        <v>458842</v>
      </c>
      <c r="C26" s="12">
        <v>696609</v>
      </c>
      <c r="D26" s="12">
        <v>27368</v>
      </c>
      <c r="E26" s="12">
        <v>51457</v>
      </c>
    </row>
    <row r="27" spans="1:5" ht="12.75">
      <c r="A27" s="5" t="s">
        <v>11</v>
      </c>
      <c r="B27" s="12">
        <f>B28-B26</f>
        <v>492454</v>
      </c>
      <c r="C27" s="12">
        <f>C28-C26</f>
        <v>909822</v>
      </c>
      <c r="D27" s="12">
        <f>D28-D26</f>
        <v>25864</v>
      </c>
      <c r="E27" s="12">
        <f>E28-E26</f>
        <v>68589</v>
      </c>
    </row>
    <row r="28" spans="1:5" ht="12.75">
      <c r="A28" s="5" t="s">
        <v>12</v>
      </c>
      <c r="B28" s="12">
        <v>951296</v>
      </c>
      <c r="C28" s="12">
        <v>1606431</v>
      </c>
      <c r="D28" s="12">
        <v>53232</v>
      </c>
      <c r="E28" s="12">
        <v>120046</v>
      </c>
    </row>
    <row r="29" spans="1:5" ht="24" customHeight="1">
      <c r="A29" s="26" t="s">
        <v>33</v>
      </c>
      <c r="B29" s="18">
        <f>+B9*100/B28</f>
        <v>9.738924582884822</v>
      </c>
      <c r="C29" s="18">
        <f>+C9*100/C28</f>
        <v>6.299554727218287</v>
      </c>
      <c r="D29" s="18">
        <f>+D9*100/D28</f>
        <v>5.819807634505561</v>
      </c>
      <c r="E29" s="18">
        <f>+E9*100/E28</f>
        <v>3.236259433883678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0:E20"/>
    <mergeCell ref="A25:E25"/>
    <mergeCell ref="B3:C3"/>
    <mergeCell ref="D3:E3"/>
    <mergeCell ref="A4:E4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J24" sqref="J24:L24"/>
    </sheetView>
  </sheetViews>
  <sheetFormatPr defaultColWidth="9.140625" defaultRowHeight="12.75"/>
  <cols>
    <col min="1" max="1" width="30.28125" style="0" customWidth="1"/>
    <col min="5" max="5" width="0.85546875" style="0" customWidth="1"/>
    <col min="10" max="10" width="9.57421875" style="0" bestFit="1" customWidth="1"/>
    <col min="14" max="14" width="9.57421875" style="0" bestFit="1" customWidth="1"/>
  </cols>
  <sheetData>
    <row r="1" spans="1:6" ht="12.75" customHeight="1">
      <c r="A1" s="82" t="s">
        <v>71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ht="12.75">
      <c r="A4" s="45"/>
    </row>
    <row r="5" spans="2:8" ht="12.75">
      <c r="B5" s="43">
        <v>2011</v>
      </c>
      <c r="C5" s="43">
        <v>2012</v>
      </c>
      <c r="D5" s="43">
        <v>2013</v>
      </c>
      <c r="F5" s="43">
        <v>2011</v>
      </c>
      <c r="G5" s="43">
        <v>2012</v>
      </c>
      <c r="H5" s="43">
        <v>2013</v>
      </c>
    </row>
    <row r="6" spans="1:9" ht="12.75">
      <c r="A6" s="44"/>
      <c r="B6" s="44"/>
      <c r="C6" s="44"/>
      <c r="D6" s="44"/>
      <c r="E6" s="44"/>
      <c r="F6" s="44"/>
      <c r="G6" s="44"/>
      <c r="H6" s="44"/>
      <c r="I6" s="51"/>
    </row>
    <row r="7" spans="1:8" ht="12.75">
      <c r="A7" s="50"/>
      <c r="B7" s="81" t="s">
        <v>72</v>
      </c>
      <c r="C7" s="81"/>
      <c r="D7" s="81"/>
      <c r="E7" s="52"/>
      <c r="F7" s="81" t="s">
        <v>73</v>
      </c>
      <c r="G7" s="81"/>
      <c r="H7" s="81"/>
    </row>
    <row r="8" spans="1:8" ht="12.75">
      <c r="A8" s="83" t="s">
        <v>0</v>
      </c>
      <c r="B8" s="83"/>
      <c r="C8" s="83"/>
      <c r="D8" s="83"/>
      <c r="E8" s="83"/>
      <c r="F8" s="83"/>
      <c r="G8" s="83"/>
      <c r="H8" s="83"/>
    </row>
    <row r="10" spans="1:14" ht="12.75">
      <c r="A10" s="5" t="s">
        <v>44</v>
      </c>
      <c r="B10" s="46">
        <f>40+12</f>
        <v>52</v>
      </c>
      <c r="C10" s="46">
        <v>54</v>
      </c>
      <c r="D10" s="46">
        <v>18</v>
      </c>
      <c r="E10" s="46"/>
      <c r="F10" s="46">
        <f>86+8</f>
        <v>94</v>
      </c>
      <c r="G10">
        <v>217</v>
      </c>
      <c r="H10">
        <f>81+3</f>
        <v>84</v>
      </c>
      <c r="I10" s="57"/>
      <c r="J10" s="57"/>
      <c r="L10" s="46"/>
      <c r="N10" s="57"/>
    </row>
    <row r="11" spans="1:14" ht="12.75">
      <c r="A11" s="5" t="s">
        <v>45</v>
      </c>
      <c r="B11" s="46">
        <f>37+13</f>
        <v>50</v>
      </c>
      <c r="C11" s="46">
        <v>24</v>
      </c>
      <c r="D11" s="46">
        <f>8+21</f>
        <v>29</v>
      </c>
      <c r="E11" s="46"/>
      <c r="F11" s="46">
        <f>18+95</f>
        <v>113</v>
      </c>
      <c r="G11">
        <v>266</v>
      </c>
      <c r="H11">
        <f>115+31</f>
        <v>146</v>
      </c>
      <c r="I11" s="57"/>
      <c r="J11" s="57"/>
      <c r="L11" s="46"/>
      <c r="N11" s="57"/>
    </row>
    <row r="12" spans="1:14" ht="12.75">
      <c r="A12" s="5" t="s">
        <v>64</v>
      </c>
      <c r="B12" s="46">
        <v>103</v>
      </c>
      <c r="C12" s="46">
        <v>142</v>
      </c>
      <c r="D12" s="46">
        <v>56</v>
      </c>
      <c r="E12" s="46"/>
      <c r="F12" s="46">
        <v>162</v>
      </c>
      <c r="G12" s="46">
        <v>210</v>
      </c>
      <c r="H12" s="46">
        <v>143</v>
      </c>
      <c r="I12" s="57"/>
      <c r="J12" s="57"/>
      <c r="L12" s="46"/>
      <c r="N12" s="57"/>
    </row>
    <row r="13" spans="1:14" ht="12.75">
      <c r="A13" s="5" t="s">
        <v>46</v>
      </c>
      <c r="B13" s="46">
        <v>1230</v>
      </c>
      <c r="C13" s="46">
        <v>1033</v>
      </c>
      <c r="D13" s="46">
        <v>1151</v>
      </c>
      <c r="E13" s="46"/>
      <c r="F13" s="46">
        <f>3132</f>
        <v>3132</v>
      </c>
      <c r="G13" s="46">
        <v>5714</v>
      </c>
      <c r="H13" s="46">
        <v>3383</v>
      </c>
      <c r="I13" s="57"/>
      <c r="J13" s="57"/>
      <c r="L13" s="46"/>
      <c r="N13" s="57"/>
    </row>
    <row r="14" spans="1:14" ht="12.75">
      <c r="A14" s="5" t="s">
        <v>69</v>
      </c>
      <c r="B14" s="46">
        <v>469</v>
      </c>
      <c r="C14" s="46">
        <v>301</v>
      </c>
      <c r="D14" s="46">
        <v>293</v>
      </c>
      <c r="E14" s="46"/>
      <c r="F14" s="46">
        <v>557</v>
      </c>
      <c r="G14" s="46">
        <v>629</v>
      </c>
      <c r="H14" s="46">
        <v>509</v>
      </c>
      <c r="I14" s="57"/>
      <c r="J14" s="57"/>
      <c r="L14" s="46"/>
      <c r="N14" s="57"/>
    </row>
    <row r="15" spans="1:14" ht="12.75">
      <c r="A15" s="67" t="s">
        <v>65</v>
      </c>
      <c r="B15" s="79">
        <f>720+80</f>
        <v>800</v>
      </c>
      <c r="C15" s="79">
        <v>684</v>
      </c>
      <c r="D15" s="79">
        <v>804</v>
      </c>
      <c r="E15" s="79"/>
      <c r="F15" s="79">
        <f>528+736</f>
        <v>1264</v>
      </c>
      <c r="G15" s="79">
        <v>2242</v>
      </c>
      <c r="H15" s="79">
        <f>547+672</f>
        <v>1219</v>
      </c>
      <c r="I15" s="57"/>
      <c r="J15" s="57"/>
      <c r="L15" s="46"/>
      <c r="N15" s="57"/>
    </row>
    <row r="16" spans="1:14" ht="12.75">
      <c r="A16" s="67"/>
      <c r="B16" s="79"/>
      <c r="C16" s="79">
        <v>362</v>
      </c>
      <c r="D16" s="79"/>
      <c r="E16" s="79"/>
      <c r="F16" s="79"/>
      <c r="G16" s="79"/>
      <c r="H16" s="79"/>
      <c r="I16" s="57"/>
      <c r="J16" s="57"/>
      <c r="L16" s="46"/>
      <c r="N16" s="57"/>
    </row>
    <row r="17" spans="1:14" ht="12.75">
      <c r="A17" s="5" t="s">
        <v>47</v>
      </c>
      <c r="B17" s="46">
        <f>177+34</f>
        <v>211</v>
      </c>
      <c r="C17" s="46">
        <v>362</v>
      </c>
      <c r="D17" s="46">
        <f>29+601</f>
        <v>630</v>
      </c>
      <c r="E17" s="46"/>
      <c r="F17" s="46">
        <f>19+357</f>
        <v>376</v>
      </c>
      <c r="G17" s="46">
        <v>604</v>
      </c>
      <c r="H17">
        <f>25+594</f>
        <v>619</v>
      </c>
      <c r="I17" s="57"/>
      <c r="J17" s="57"/>
      <c r="L17" s="46"/>
      <c r="N17" s="57"/>
    </row>
    <row r="18" spans="1:14" ht="12.75">
      <c r="A18" s="67" t="s">
        <v>66</v>
      </c>
      <c r="B18" s="80">
        <f>127+49</f>
        <v>176</v>
      </c>
      <c r="C18" s="80">
        <v>153</v>
      </c>
      <c r="D18" s="79">
        <f>28+105</f>
        <v>133</v>
      </c>
      <c r="E18" s="80"/>
      <c r="F18" s="80">
        <f>79+42</f>
        <v>121</v>
      </c>
      <c r="G18" s="79">
        <v>141</v>
      </c>
      <c r="H18" s="79">
        <f>63+22</f>
        <v>85</v>
      </c>
      <c r="I18" s="57"/>
      <c r="J18" s="57"/>
      <c r="L18" s="46"/>
      <c r="N18" s="57"/>
    </row>
    <row r="19" spans="1:14" ht="12.75">
      <c r="A19" s="67"/>
      <c r="B19" s="80"/>
      <c r="C19" s="80">
        <v>1463</v>
      </c>
      <c r="D19" s="79"/>
      <c r="E19" s="80"/>
      <c r="F19" s="80"/>
      <c r="G19" s="79"/>
      <c r="H19" s="79"/>
      <c r="I19" s="57"/>
      <c r="J19" s="57"/>
      <c r="L19" s="46"/>
      <c r="N19" s="57"/>
    </row>
    <row r="20" spans="1:14" ht="12.75">
      <c r="A20" s="5" t="s">
        <v>67</v>
      </c>
      <c r="B20" s="46">
        <v>147</v>
      </c>
      <c r="C20" s="46">
        <v>90</v>
      </c>
      <c r="D20" s="46">
        <v>212</v>
      </c>
      <c r="E20" s="46"/>
      <c r="F20" s="46">
        <v>177</v>
      </c>
      <c r="G20" s="46">
        <v>97</v>
      </c>
      <c r="H20" s="46">
        <v>172</v>
      </c>
      <c r="I20" s="57"/>
      <c r="J20" s="57"/>
      <c r="L20" s="46"/>
      <c r="N20" s="57"/>
    </row>
    <row r="21" spans="1:14" ht="12.75">
      <c r="A21" s="5" t="s">
        <v>70</v>
      </c>
      <c r="B21" s="46">
        <v>995</v>
      </c>
      <c r="C21" s="46">
        <v>1463</v>
      </c>
      <c r="D21" s="46">
        <v>1936</v>
      </c>
      <c r="E21" s="46"/>
      <c r="F21" s="46">
        <v>1062</v>
      </c>
      <c r="G21" s="46">
        <v>1245</v>
      </c>
      <c r="H21" s="46">
        <v>1493</v>
      </c>
      <c r="I21" s="57"/>
      <c r="J21" s="57"/>
      <c r="L21" s="46"/>
      <c r="N21" s="57"/>
    </row>
    <row r="22" spans="1:14" ht="12.75">
      <c r="A22" s="5" t="s">
        <v>48</v>
      </c>
      <c r="B22" s="46">
        <v>23</v>
      </c>
      <c r="C22" s="46">
        <v>54</v>
      </c>
      <c r="D22" s="46">
        <v>58</v>
      </c>
      <c r="E22" s="46"/>
      <c r="F22" s="46">
        <v>29</v>
      </c>
      <c r="G22" s="46">
        <v>72</v>
      </c>
      <c r="H22" s="46">
        <v>46</v>
      </c>
      <c r="I22" s="57"/>
      <c r="J22" s="57"/>
      <c r="L22" s="46"/>
      <c r="N22" s="57"/>
    </row>
    <row r="23" spans="1:14" ht="12.75">
      <c r="A23" s="5" t="s">
        <v>68</v>
      </c>
      <c r="B23" s="46">
        <f>B24-(B10+B11+B12+B13+B14+B15+B17+B18+B20+B21+B22)</f>
        <v>2344</v>
      </c>
      <c r="C23" s="46">
        <f>C24-(C10+C11+C12+C13+C14+C15+C17+C18+C20+C21+C22)</f>
        <v>1471</v>
      </c>
      <c r="D23" s="46">
        <f>D24-(D10+D11+D12+D13+D14+D15+D17+D18+D20+D21+D22)</f>
        <v>1251</v>
      </c>
      <c r="E23" s="46"/>
      <c r="F23" s="46">
        <f>F24-(F10+F11+F12+F13+F14+F15+F17+F18+F20+F21+F22)</f>
        <v>4048</v>
      </c>
      <c r="G23" s="46">
        <f>G24-(G10+G11+G12+G13+G14+G15+G17+G18+G20+G21+G22)</f>
        <v>7120</v>
      </c>
      <c r="H23" s="46">
        <f>H24-(H10+H11+H12+H13+H14+H15+H17+H18+H20+H21+H22)</f>
        <v>4404</v>
      </c>
      <c r="I23" s="57"/>
      <c r="J23" s="57"/>
      <c r="L23" s="46"/>
      <c r="N23" s="57"/>
    </row>
    <row r="24" spans="1:14" s="7" customFormat="1" ht="12.75">
      <c r="A24" s="6" t="s">
        <v>14</v>
      </c>
      <c r="B24" s="47">
        <v>6600</v>
      </c>
      <c r="C24" s="47">
        <v>5831</v>
      </c>
      <c r="D24" s="47">
        <v>6571</v>
      </c>
      <c r="E24" s="47"/>
      <c r="F24" s="47">
        <v>11135</v>
      </c>
      <c r="G24" s="47">
        <v>18557</v>
      </c>
      <c r="H24" s="47">
        <v>12303</v>
      </c>
      <c r="I24" s="57"/>
      <c r="J24" s="57"/>
      <c r="L24" s="46"/>
      <c r="N24" s="57"/>
    </row>
    <row r="25" spans="1:6" s="7" customFormat="1" ht="12.75">
      <c r="A25" s="6"/>
      <c r="B25" s="47"/>
      <c r="C25" s="47"/>
      <c r="D25" s="47"/>
      <c r="E25" s="47"/>
      <c r="F25" s="47"/>
    </row>
    <row r="26" spans="1:8" ht="12.75">
      <c r="A26" s="84" t="s">
        <v>12</v>
      </c>
      <c r="B26" s="84"/>
      <c r="C26" s="84"/>
      <c r="D26" s="84"/>
      <c r="E26" s="84"/>
      <c r="F26" s="84"/>
      <c r="G26" s="84"/>
      <c r="H26" s="84"/>
    </row>
    <row r="27" spans="2:6" ht="12.75">
      <c r="B27" s="43"/>
      <c r="C27" s="43"/>
      <c r="D27" s="43"/>
      <c r="E27" s="43"/>
      <c r="F27" s="43"/>
    </row>
    <row r="28" spans="1:13" ht="12.75">
      <c r="A28" s="5" t="s">
        <v>44</v>
      </c>
      <c r="B28" s="46">
        <f>305+144</f>
        <v>449</v>
      </c>
      <c r="C28" s="46">
        <v>463</v>
      </c>
      <c r="D28" s="46">
        <f>315+159</f>
        <v>474</v>
      </c>
      <c r="E28" s="46"/>
      <c r="F28" s="46">
        <f>3532+177</f>
        <v>3709</v>
      </c>
      <c r="G28" s="46">
        <v>2667</v>
      </c>
      <c r="H28" s="46">
        <f>1776+231</f>
        <v>2007</v>
      </c>
      <c r="J28" s="57"/>
      <c r="M28" s="46"/>
    </row>
    <row r="29" spans="1:10" ht="12.75">
      <c r="A29" s="5" t="s">
        <v>45</v>
      </c>
      <c r="B29" s="46">
        <f>1154+298</f>
        <v>1452</v>
      </c>
      <c r="C29" s="46">
        <v>1142</v>
      </c>
      <c r="D29" s="46">
        <f>991+149</f>
        <v>1140</v>
      </c>
      <c r="E29" s="46"/>
      <c r="F29" s="46">
        <f>1444+2070</f>
        <v>3514</v>
      </c>
      <c r="G29" s="46">
        <v>5239</v>
      </c>
      <c r="H29" s="46">
        <f>1484+2376</f>
        <v>3860</v>
      </c>
      <c r="J29" s="57"/>
    </row>
    <row r="30" spans="1:10" ht="12.75">
      <c r="A30" s="5" t="s">
        <v>64</v>
      </c>
      <c r="B30" s="46">
        <v>1481</v>
      </c>
      <c r="C30" s="46">
        <v>1442</v>
      </c>
      <c r="D30" s="46">
        <v>1031</v>
      </c>
      <c r="E30" s="46"/>
      <c r="F30" s="46">
        <v>2731</v>
      </c>
      <c r="G30" s="46">
        <v>4005</v>
      </c>
      <c r="H30" s="46">
        <v>2678</v>
      </c>
      <c r="J30" s="57"/>
    </row>
    <row r="31" spans="1:13" ht="12.75">
      <c r="A31" s="5" t="s">
        <v>46</v>
      </c>
      <c r="B31" s="46">
        <v>12892</v>
      </c>
      <c r="C31" s="46">
        <v>12032</v>
      </c>
      <c r="D31" s="46">
        <v>11349</v>
      </c>
      <c r="E31" s="46"/>
      <c r="F31" s="46">
        <v>42308</v>
      </c>
      <c r="G31" s="46">
        <v>46468</v>
      </c>
      <c r="H31" s="46">
        <v>33429</v>
      </c>
      <c r="J31" s="57"/>
      <c r="M31" s="46"/>
    </row>
    <row r="32" spans="1:10" ht="12.75">
      <c r="A32" s="5" t="s">
        <v>69</v>
      </c>
      <c r="B32" s="46">
        <v>3985</v>
      </c>
      <c r="C32" s="46">
        <v>3275</v>
      </c>
      <c r="D32" s="46">
        <v>3164</v>
      </c>
      <c r="E32" s="46"/>
      <c r="F32" s="46">
        <v>5639</v>
      </c>
      <c r="G32" s="46">
        <v>6004</v>
      </c>
      <c r="H32" s="46">
        <v>5053</v>
      </c>
      <c r="J32" s="57"/>
    </row>
    <row r="33" spans="1:10" ht="12.75">
      <c r="A33" s="67" t="s">
        <v>65</v>
      </c>
      <c r="B33" s="79">
        <f>567+4105</f>
        <v>4672</v>
      </c>
      <c r="C33" s="79">
        <v>4139</v>
      </c>
      <c r="D33" s="79">
        <v>4606</v>
      </c>
      <c r="E33" s="79"/>
      <c r="F33" s="79">
        <f>3623+6239</f>
        <v>9862</v>
      </c>
      <c r="G33" s="79">
        <v>12624</v>
      </c>
      <c r="H33" s="79">
        <f>4225+3936</f>
        <v>8161</v>
      </c>
      <c r="J33" s="57"/>
    </row>
    <row r="34" spans="1:10" ht="12.75">
      <c r="A34" s="67"/>
      <c r="B34" s="79"/>
      <c r="C34" s="79"/>
      <c r="D34" s="79"/>
      <c r="E34" s="79"/>
      <c r="F34" s="79"/>
      <c r="G34" s="79"/>
      <c r="H34" s="79"/>
      <c r="J34" s="57"/>
    </row>
    <row r="35" spans="1:10" ht="12.75">
      <c r="A35" s="5" t="s">
        <v>47</v>
      </c>
      <c r="B35" s="46">
        <f>113+1331</f>
        <v>1444</v>
      </c>
      <c r="C35" s="46">
        <v>1660</v>
      </c>
      <c r="D35" s="46">
        <f>149+991</f>
        <v>1140</v>
      </c>
      <c r="E35" s="46"/>
      <c r="F35" s="46">
        <f>131+3273</f>
        <v>3404</v>
      </c>
      <c r="G35" s="46">
        <v>4548</v>
      </c>
      <c r="H35" s="46">
        <f>104+2963</f>
        <v>3067</v>
      </c>
      <c r="J35" s="57"/>
    </row>
    <row r="36" spans="1:10" ht="12.75">
      <c r="A36" s="67" t="s">
        <v>66</v>
      </c>
      <c r="B36" s="79">
        <f>1028+690</f>
        <v>1718</v>
      </c>
      <c r="C36" s="79">
        <v>1846</v>
      </c>
      <c r="D36" s="79">
        <f>1155+1007</f>
        <v>2162</v>
      </c>
      <c r="E36" s="79"/>
      <c r="F36" s="79">
        <f>868+620</f>
        <v>1488</v>
      </c>
      <c r="G36" s="79">
        <v>1720</v>
      </c>
      <c r="H36" s="79">
        <f>1000+678</f>
        <v>1678</v>
      </c>
      <c r="J36" s="57"/>
    </row>
    <row r="37" spans="1:10" ht="12.75">
      <c r="A37" s="67"/>
      <c r="B37" s="79"/>
      <c r="C37" s="79"/>
      <c r="D37" s="79"/>
      <c r="E37" s="79"/>
      <c r="F37" s="79"/>
      <c r="G37" s="79"/>
      <c r="H37" s="79"/>
      <c r="J37" s="57"/>
    </row>
    <row r="38" spans="1:10" ht="12.75">
      <c r="A38" s="5" t="s">
        <v>67</v>
      </c>
      <c r="B38" s="46">
        <v>1310</v>
      </c>
      <c r="C38" s="46">
        <v>985</v>
      </c>
      <c r="D38" s="46">
        <v>1095</v>
      </c>
      <c r="E38" s="46"/>
      <c r="F38" s="46">
        <v>1564</v>
      </c>
      <c r="G38" s="46">
        <v>1181</v>
      </c>
      <c r="H38" s="46">
        <v>1025</v>
      </c>
      <c r="J38" s="57"/>
    </row>
    <row r="39" spans="1:10" ht="12.75">
      <c r="A39" s="5" t="s">
        <v>70</v>
      </c>
      <c r="B39" s="46">
        <v>3832</v>
      </c>
      <c r="C39" s="46">
        <v>5479</v>
      </c>
      <c r="D39" s="46">
        <v>9867</v>
      </c>
      <c r="E39" s="46"/>
      <c r="F39" s="46">
        <v>3491</v>
      </c>
      <c r="G39" s="46">
        <v>4276</v>
      </c>
      <c r="H39" s="46">
        <v>6423</v>
      </c>
      <c r="J39" s="57"/>
    </row>
    <row r="40" spans="1:10" ht="12.75">
      <c r="A40" s="5" t="s">
        <v>48</v>
      </c>
      <c r="B40" s="46">
        <v>282</v>
      </c>
      <c r="C40" s="46">
        <v>218</v>
      </c>
      <c r="D40" s="46">
        <v>252</v>
      </c>
      <c r="E40" s="46"/>
      <c r="F40" s="46">
        <v>335</v>
      </c>
      <c r="G40" s="46">
        <v>396</v>
      </c>
      <c r="H40" s="46">
        <v>263</v>
      </c>
      <c r="J40" s="57"/>
    </row>
    <row r="41" spans="1:12" ht="12.75">
      <c r="A41" s="5" t="s">
        <v>68</v>
      </c>
      <c r="B41" s="46">
        <f>B42-(B28+B29+B30+B31+B32+B33+B35+B36+B38+B39+B40)</f>
        <v>21920</v>
      </c>
      <c r="C41" s="46">
        <f>C42-(C28+C29+C30+C31+C32+C33+C35+C36+C38+C39+C40)</f>
        <v>18685</v>
      </c>
      <c r="D41" s="46">
        <f>D42-(D28+D29+D30+D31+D32+D33+D35+D36+D38+D39+D40)</f>
        <v>18622</v>
      </c>
      <c r="E41" s="46"/>
      <c r="F41" s="46">
        <f>F42-(F28+F29+F30+F31+F32+F33+F35+F36+F38+F39+F40)</f>
        <v>45880</v>
      </c>
      <c r="G41" s="46">
        <f>G42-(G28+G29+G30+G31+G32+G33+G35+G36+G38+G39+G40)</f>
        <v>56823</v>
      </c>
      <c r="H41" s="46">
        <v>39462</v>
      </c>
      <c r="J41" s="57"/>
      <c r="L41" s="46"/>
    </row>
    <row r="42" spans="1:10" ht="12.75">
      <c r="A42" s="6" t="s">
        <v>14</v>
      </c>
      <c r="B42" s="53">
        <v>55437</v>
      </c>
      <c r="C42" s="53">
        <v>51366</v>
      </c>
      <c r="D42" s="53">
        <v>54902</v>
      </c>
      <c r="E42" s="53"/>
      <c r="F42" s="53">
        <v>123925</v>
      </c>
      <c r="G42" s="53">
        <v>145951</v>
      </c>
      <c r="H42" s="47">
        <v>107106</v>
      </c>
      <c r="J42" s="57"/>
    </row>
    <row r="43" spans="1:8" ht="24" customHeight="1">
      <c r="A43" s="54" t="s">
        <v>75</v>
      </c>
      <c r="B43" s="55">
        <f aca="true" t="shared" si="0" ref="B43:H43">B24/B42*100</f>
        <v>11.90540613669571</v>
      </c>
      <c r="C43" s="55">
        <f t="shared" si="0"/>
        <v>11.351866993731262</v>
      </c>
      <c r="D43" s="55">
        <f t="shared" si="0"/>
        <v>11.968598593858147</v>
      </c>
      <c r="E43" s="55"/>
      <c r="F43" s="55">
        <f t="shared" si="0"/>
        <v>8.985273350817026</v>
      </c>
      <c r="G43" s="55">
        <f t="shared" si="0"/>
        <v>12.714541181629452</v>
      </c>
      <c r="H43" s="55">
        <f t="shared" si="0"/>
        <v>11.486751442496217</v>
      </c>
    </row>
    <row r="44" ht="12.75">
      <c r="A44" s="5" t="s">
        <v>13</v>
      </c>
    </row>
  </sheetData>
  <sheetProtection/>
  <mergeCells count="37">
    <mergeCell ref="A8:H8"/>
    <mergeCell ref="A26:H26"/>
    <mergeCell ref="D15:D16"/>
    <mergeCell ref="H15:H16"/>
    <mergeCell ref="D33:D34"/>
    <mergeCell ref="H33:H34"/>
    <mergeCell ref="A33:A34"/>
    <mergeCell ref="B33:B34"/>
    <mergeCell ref="E33:E34"/>
    <mergeCell ref="G15:G16"/>
    <mergeCell ref="H36:H37"/>
    <mergeCell ref="D18:D19"/>
    <mergeCell ref="B7:D7"/>
    <mergeCell ref="F7:H7"/>
    <mergeCell ref="A1:F2"/>
    <mergeCell ref="A15:A16"/>
    <mergeCell ref="B15:B16"/>
    <mergeCell ref="E15:E16"/>
    <mergeCell ref="F15:F16"/>
    <mergeCell ref="H18:H19"/>
    <mergeCell ref="C15:C16"/>
    <mergeCell ref="C18:C19"/>
    <mergeCell ref="B36:B37"/>
    <mergeCell ref="E36:E37"/>
    <mergeCell ref="D36:D37"/>
    <mergeCell ref="C36:C37"/>
    <mergeCell ref="C33:C34"/>
    <mergeCell ref="B18:B19"/>
    <mergeCell ref="E18:E19"/>
    <mergeCell ref="A36:A37"/>
    <mergeCell ref="G18:G19"/>
    <mergeCell ref="F36:F37"/>
    <mergeCell ref="F33:F34"/>
    <mergeCell ref="F18:F19"/>
    <mergeCell ref="A18:A19"/>
    <mergeCell ref="G36:G37"/>
    <mergeCell ref="G33:G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</dc:creator>
  <cp:keywords/>
  <dc:description/>
  <cp:lastModifiedBy>Rosalia Giambrone</cp:lastModifiedBy>
  <cp:lastPrinted>2015-12-17T08:05:11Z</cp:lastPrinted>
  <dcterms:created xsi:type="dcterms:W3CDTF">2006-09-13T12:48:32Z</dcterms:created>
  <dcterms:modified xsi:type="dcterms:W3CDTF">2015-12-17T08:05:50Z</dcterms:modified>
  <cp:category/>
  <cp:version/>
  <cp:contentType/>
  <cp:contentStatus/>
</cp:coreProperties>
</file>