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4"/>
  </bookViews>
  <sheets>
    <sheet name="tav4.7 OK segue " sheetId="1" r:id="rId1"/>
    <sheet name="tav4.7 OK" sheetId="2" r:id="rId2"/>
    <sheet name="tav4.6 OK" sheetId="3" r:id="rId3"/>
    <sheet name="tav4.5 OK " sheetId="4" r:id="rId4"/>
    <sheet name="tav4.4 OK" sheetId="5" r:id="rId5"/>
    <sheet name="tav4.3  OK" sheetId="6" r:id="rId6"/>
    <sheet name="tav4.2 OK " sheetId="7" r:id="rId7"/>
    <sheet name="tav4.1 OK" sheetId="8" r:id="rId8"/>
  </sheets>
  <definedNames/>
  <calcPr fullCalcOnLoad="1"/>
</workbook>
</file>

<file path=xl/sharedStrings.xml><?xml version="1.0" encoding="utf-8"?>
<sst xmlns="http://schemas.openxmlformats.org/spreadsheetml/2006/main" count="322" uniqueCount="86">
  <si>
    <t>Numero</t>
  </si>
  <si>
    <t>Agrigento</t>
  </si>
  <si>
    <t>Caltanissetta</t>
  </si>
  <si>
    <t>Enna</t>
  </si>
  <si>
    <t>Messina</t>
  </si>
  <si>
    <t>Palermo</t>
  </si>
  <si>
    <t>Catania</t>
  </si>
  <si>
    <t>Ragusa</t>
  </si>
  <si>
    <t>Siracusa</t>
  </si>
  <si>
    <t>Trapani</t>
  </si>
  <si>
    <t>Sicilia</t>
  </si>
  <si>
    <t>Degenti dell'anno</t>
  </si>
  <si>
    <t>Giornate di degenza</t>
  </si>
  <si>
    <t xml:space="preserve">Posti letto </t>
  </si>
  <si>
    <t>Totale</t>
  </si>
  <si>
    <t>20-24</t>
  </si>
  <si>
    <t>Italia</t>
  </si>
  <si>
    <t>Fino a 19 anni</t>
  </si>
  <si>
    <t>Istituti di cura privati</t>
  </si>
  <si>
    <t>Sud-Isole</t>
  </si>
  <si>
    <t>Nord-Centro</t>
  </si>
  <si>
    <t>Fonte: Elaborazione su dati ISTAT</t>
  </si>
  <si>
    <t>Istituti di cura pubblici</t>
  </si>
  <si>
    <t>Tasso di utilizzo x 100 p.l</t>
  </si>
  <si>
    <t>25-34</t>
  </si>
  <si>
    <t>35-44</t>
  </si>
  <si>
    <t>Medici</t>
  </si>
  <si>
    <t>Ausiliari</t>
  </si>
  <si>
    <t>Tumori</t>
  </si>
  <si>
    <t>Malattie del sistema circolatorio</t>
  </si>
  <si>
    <t>Malattie dell'apparato respiratorio</t>
  </si>
  <si>
    <t>Malattie dell'apparato digerente</t>
  </si>
  <si>
    <t>-</t>
  </si>
  <si>
    <t>e provincia di intervento</t>
  </si>
  <si>
    <t>e provincia di residenza</t>
  </si>
  <si>
    <t>Tavola 4.5  Interruzioni volontarie di gravidanza per classi di età della madre</t>
  </si>
  <si>
    <t>Italia = 100</t>
  </si>
  <si>
    <t>Per 1.000 residenti</t>
  </si>
  <si>
    <t>Per 100 posti letto</t>
  </si>
  <si>
    <t>Spesa in complesso</t>
  </si>
  <si>
    <t>Spesa procapite (euro)</t>
  </si>
  <si>
    <t>Costi</t>
  </si>
  <si>
    <t>Ricavi</t>
  </si>
  <si>
    <t>Saldo mobilità reg.</t>
  </si>
  <si>
    <t>Risultato esercizio</t>
  </si>
  <si>
    <t>Tavola 4.2  Istituti di cura pubblici e privati</t>
  </si>
  <si>
    <t>Tavola 4.3  Personale degli istituti di cura pubblici e privati</t>
  </si>
  <si>
    <t>Tavola 4.4  Indicatori di struttura del personale degli istituti di cura</t>
  </si>
  <si>
    <t>Tavola 4.6  Interruzioni volontarie di gravidanza per classi di età della madre</t>
  </si>
  <si>
    <t>Fonte: Elaborazione su dati Ministero della Salute</t>
  </si>
  <si>
    <t>Tavola 4.1 Indicatori del bilancio del Servizio Sanitario Nazionale (in migliaia di euro)</t>
  </si>
  <si>
    <t>Tavola 4.7 Morti per gruppi di cause e sesso in Sicilia</t>
  </si>
  <si>
    <t>Cause di morte</t>
  </si>
  <si>
    <t>Maschi</t>
  </si>
  <si>
    <t>di cui maligni</t>
  </si>
  <si>
    <t>dello stomaco</t>
  </si>
  <si>
    <t>del colon, retto e ano</t>
  </si>
  <si>
    <t>della trachea, bronchi e polmoni</t>
  </si>
  <si>
    <t>della mammella della donna</t>
  </si>
  <si>
    <t>Diabete mellito</t>
  </si>
  <si>
    <t>Malattie del sistema nervoso</t>
  </si>
  <si>
    <t>Cause accidentali e violente</t>
  </si>
  <si>
    <t>Altre cause</t>
  </si>
  <si>
    <t>Femmine</t>
  </si>
  <si>
    <r>
      <t xml:space="preserve">Tavola 4.7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Morti per gruppi di cause e sesso in Sicilia</t>
    </r>
  </si>
  <si>
    <t>Maschi e femmine</t>
  </si>
  <si>
    <t>Procapite (euro)</t>
  </si>
  <si>
    <t>2005</t>
  </si>
  <si>
    <t>2006</t>
  </si>
  <si>
    <t>2007</t>
  </si>
  <si>
    <r>
      <t>45 e oltre</t>
    </r>
    <r>
      <rPr>
        <vertAlign val="superscript"/>
        <sz val="10"/>
        <rFont val="Arial"/>
        <family val="2"/>
      </rPr>
      <t>(a)</t>
    </r>
  </si>
  <si>
    <r>
      <t>(a)</t>
    </r>
    <r>
      <rPr>
        <sz val="10"/>
        <rFont val="Arial"/>
        <family val="2"/>
      </rPr>
      <t xml:space="preserve"> comprende la classe "età non indicata"</t>
    </r>
  </si>
  <si>
    <t>2008</t>
  </si>
  <si>
    <t>della laringe, trachea, bronchi e polmoni</t>
  </si>
  <si>
    <t>Malattie ischemiche del cuore</t>
  </si>
  <si>
    <t>Altre malattie del cuore</t>
  </si>
  <si>
    <t>Malattie cerebrovascolari</t>
  </si>
  <si>
    <t>2009</t>
  </si>
  <si>
    <t>Province - 2009</t>
  </si>
  <si>
    <t>Ripartizioni - 2009</t>
  </si>
  <si>
    <t>Italia (b)</t>
  </si>
  <si>
    <t>(b) I dati relativi alle regioni Abruzzo, Basilicata, Sicilia e Sardegna sono incompleti</t>
  </si>
  <si>
    <t>Province - 2008</t>
  </si>
  <si>
    <t>Ripartizioni - 2008</t>
  </si>
  <si>
    <t>Infermieri</t>
  </si>
  <si>
    <t>Amministrativi - Altri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</si>
</sst>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)"/>
    <numFmt numFmtId="173" formatCode="#,##0_ ;\-#,##0\ "/>
    <numFmt numFmtId="174" formatCode="#,##0.0_ ;\-#,##0.0\ "/>
    <numFmt numFmtId="175" formatCode="0.0"/>
    <numFmt numFmtId="176" formatCode="#,##0;[Red]#,##0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,##0.000"/>
    <numFmt numFmtId="187" formatCode="#,##0.00_ ;\-#,##0.00\ "/>
    <numFmt numFmtId="188" formatCode="#,##0.000_ ;\-#,##0.000\ "/>
    <numFmt numFmtId="189" formatCode="#,##0;\-#,##0;0"/>
  </numFmts>
  <fonts count="47">
    <font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12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51">
    <xf numFmtId="170" fontId="0" fillId="0" borderId="0" xfId="0" applyAlignment="1">
      <alignment/>
    </xf>
    <xf numFmtId="170" fontId="4" fillId="0" borderId="0" xfId="0" applyFont="1" applyAlignment="1">
      <alignment/>
    </xf>
    <xf numFmtId="170" fontId="5" fillId="0" borderId="0" xfId="0" applyFont="1" applyBorder="1" applyAlignment="1">
      <alignment/>
    </xf>
    <xf numFmtId="170" fontId="5" fillId="0" borderId="10" xfId="0" applyFont="1" applyBorder="1" applyAlignment="1">
      <alignment/>
    </xf>
    <xf numFmtId="173" fontId="4" fillId="0" borderId="0" xfId="44" applyNumberFormat="1" applyFont="1" applyBorder="1" applyAlignment="1">
      <alignment/>
    </xf>
    <xf numFmtId="170" fontId="1" fillId="0" borderId="0" xfId="0" applyFont="1" applyAlignment="1">
      <alignment/>
    </xf>
    <xf numFmtId="173" fontId="4" fillId="0" borderId="10" xfId="44" applyNumberFormat="1" applyFont="1" applyBorder="1" applyAlignment="1">
      <alignment horizontal="right"/>
    </xf>
    <xf numFmtId="170" fontId="4" fillId="0" borderId="0" xfId="0" applyFont="1" applyBorder="1" applyAlignment="1">
      <alignment/>
    </xf>
    <xf numFmtId="170" fontId="5" fillId="0" borderId="0" xfId="0" applyFont="1" applyFill="1" applyBorder="1" applyAlignment="1" applyProtection="1">
      <alignment horizontal="left" vertical="center"/>
      <protection locked="0"/>
    </xf>
    <xf numFmtId="170" fontId="1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 horizontal="right"/>
    </xf>
    <xf numFmtId="170" fontId="7" fillId="0" borderId="0" xfId="0" applyFont="1" applyAlignment="1">
      <alignment/>
    </xf>
    <xf numFmtId="170" fontId="5" fillId="0" borderId="0" xfId="0" applyFont="1" applyFill="1" applyBorder="1" applyAlignment="1" applyProtection="1">
      <alignment horizontal="left"/>
      <protection locked="0"/>
    </xf>
    <xf numFmtId="170" fontId="5" fillId="0" borderId="0" xfId="0" applyFont="1" applyFill="1" applyBorder="1" applyAlignment="1" applyProtection="1">
      <alignment horizontal="left" vertical="top"/>
      <protection locked="0"/>
    </xf>
    <xf numFmtId="17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70" fontId="5" fillId="0" borderId="1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wrapText="1"/>
    </xf>
    <xf numFmtId="173" fontId="4" fillId="0" borderId="0" xfId="44" applyNumberFormat="1" applyFont="1" applyBorder="1" applyAlignment="1">
      <alignment horizontal="right" indent="1"/>
    </xf>
    <xf numFmtId="170" fontId="4" fillId="0" borderId="11" xfId="0" applyFont="1" applyBorder="1" applyAlignment="1">
      <alignment/>
    </xf>
    <xf numFmtId="170" fontId="4" fillId="0" borderId="0" xfId="0" applyFont="1" applyAlignment="1">
      <alignment horizontal="left"/>
    </xf>
    <xf numFmtId="170" fontId="4" fillId="0" borderId="10" xfId="0" applyFont="1" applyBorder="1" applyAlignment="1">
      <alignment/>
    </xf>
    <xf numFmtId="174" fontId="4" fillId="0" borderId="0" xfId="44" applyNumberFormat="1" applyFont="1" applyBorder="1" applyAlignment="1">
      <alignment horizontal="right" indent="1"/>
    </xf>
    <xf numFmtId="174" fontId="2" fillId="0" borderId="0" xfId="44" applyNumberFormat="1" applyFont="1" applyBorder="1" applyAlignment="1">
      <alignment horizontal="right" indent="1"/>
    </xf>
    <xf numFmtId="170" fontId="4" fillId="0" borderId="0" xfId="0" applyFont="1" applyBorder="1" applyAlignment="1">
      <alignment horizontal="right" indent="1"/>
    </xf>
    <xf numFmtId="170" fontId="4" fillId="0" borderId="11" xfId="0" applyFont="1" applyBorder="1" applyAlignment="1">
      <alignment horizontal="right" vertical="center" indent="1"/>
    </xf>
    <xf numFmtId="170" fontId="2" fillId="0" borderId="0" xfId="0" applyFont="1" applyBorder="1" applyAlignment="1">
      <alignment horizontal="left" indent="1"/>
    </xf>
    <xf numFmtId="173" fontId="2" fillId="0" borderId="0" xfId="44" applyNumberFormat="1" applyFont="1" applyBorder="1" applyAlignment="1">
      <alignment horizontal="right"/>
    </xf>
    <xf numFmtId="49" fontId="6" fillId="0" borderId="0" xfId="44" applyNumberFormat="1" applyFont="1" applyAlignment="1">
      <alignment/>
    </xf>
    <xf numFmtId="49" fontId="6" fillId="0" borderId="0" xfId="44" applyNumberFormat="1" applyFont="1" applyAlignment="1">
      <alignment/>
    </xf>
    <xf numFmtId="170" fontId="4" fillId="0" borderId="0" xfId="0" applyFont="1" applyBorder="1" applyAlignment="1">
      <alignment horizontal="left"/>
    </xf>
    <xf numFmtId="170" fontId="3" fillId="0" borderId="0" xfId="0" applyFont="1" applyBorder="1" applyAlignment="1">
      <alignment horizontal="center"/>
    </xf>
    <xf numFmtId="17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170" fontId="2" fillId="0" borderId="0" xfId="0" applyFont="1" applyAlignment="1">
      <alignment/>
    </xf>
    <xf numFmtId="170" fontId="2" fillId="0" borderId="0" xfId="0" applyFont="1" applyAlignment="1">
      <alignment horizontal="right"/>
    </xf>
    <xf numFmtId="173" fontId="1" fillId="0" borderId="0" xfId="44" applyNumberFormat="1" applyFont="1" applyBorder="1" applyAlignment="1">
      <alignment horizontal="right"/>
    </xf>
    <xf numFmtId="170" fontId="9" fillId="0" borderId="10" xfId="0" applyFont="1" applyBorder="1" applyAlignment="1">
      <alignment/>
    </xf>
    <xf numFmtId="170" fontId="4" fillId="0" borderId="0" xfId="0" applyFont="1" applyAlignment="1">
      <alignment horizontal="right"/>
    </xf>
    <xf numFmtId="173" fontId="4" fillId="0" borderId="0" xfId="44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70" fontId="4" fillId="0" borderId="0" xfId="0" applyFont="1" applyAlignment="1">
      <alignment/>
    </xf>
    <xf numFmtId="170" fontId="4" fillId="0" borderId="0" xfId="0" applyFont="1" applyBorder="1" applyAlignment="1">
      <alignment/>
    </xf>
    <xf numFmtId="170" fontId="3" fillId="0" borderId="0" xfId="0" applyFont="1" applyBorder="1" applyAlignment="1">
      <alignment/>
    </xf>
    <xf numFmtId="170" fontId="2" fillId="0" borderId="0" xfId="0" applyFont="1" applyBorder="1" applyAlignment="1">
      <alignment/>
    </xf>
    <xf numFmtId="170" fontId="3" fillId="0" borderId="12" xfId="0" applyFont="1" applyBorder="1" applyAlignment="1">
      <alignment horizontal="center"/>
    </xf>
    <xf numFmtId="170" fontId="3" fillId="0" borderId="0" xfId="0" applyFont="1" applyBorder="1" applyAlignment="1">
      <alignment horizontal="center"/>
    </xf>
    <xf numFmtId="174" fontId="4" fillId="0" borderId="0" xfId="44" applyNumberFormat="1" applyFont="1" applyBorder="1" applyAlignment="1">
      <alignment horizontal="center"/>
    </xf>
    <xf numFmtId="17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47925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447925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42005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42005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42005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42005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42005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42005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2447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30" name="Testo 6"/>
        <xdr:cNvSpPr txBox="1">
          <a:spLocks noChangeArrowheads="1"/>
        </xdr:cNvSpPr>
      </xdr:nvSpPr>
      <xdr:spPr>
        <a:xfrm>
          <a:off x="24479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2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24175" y="0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101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553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101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553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101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553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38100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38100" y="1924050"/>
          <a:ext cx="4638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333375</xdr:colOff>
      <xdr:row>7</xdr:row>
      <xdr:rowOff>0</xdr:rowOff>
    </xdr:from>
    <xdr:to>
      <xdr:col>4</xdr:col>
      <xdr:colOff>0</xdr:colOff>
      <xdr:row>7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10150" y="19240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55307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10150" y="3143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553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7</xdr:row>
      <xdr:rowOff>0</xdr:rowOff>
    </xdr:from>
    <xdr:to>
      <xdr:col>4</xdr:col>
      <xdr:colOff>0</xdr:colOff>
      <xdr:row>7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10150" y="19240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55307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333375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10150" y="94297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5530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010150" y="578167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5553075" y="5781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010150" y="578167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5553075" y="5781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733425</xdr:colOff>
      <xdr:row>29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57816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333375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5010150" y="578167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5553075" y="5781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2924175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29241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2924175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45815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30" name="Testo 6"/>
        <xdr:cNvSpPr txBox="1">
          <a:spLocks noChangeArrowheads="1"/>
        </xdr:cNvSpPr>
      </xdr:nvSpPr>
      <xdr:spPr>
        <a:xfrm>
          <a:off x="29241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2924175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2" name="Testo 9"/>
        <xdr:cNvSpPr txBox="1">
          <a:spLocks noChangeArrowheads="1"/>
        </xdr:cNvSpPr>
      </xdr:nvSpPr>
      <xdr:spPr>
        <a:xfrm>
          <a:off x="2924175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733425</xdr:colOff>
      <xdr:row>43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80581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2924175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2924175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733425</xdr:colOff>
      <xdr:row>43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80581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9650" y="123825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67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067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67300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67300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009650" y="4486275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733425</xdr:colOff>
      <xdr:row>23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44862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9650" y="123825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67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067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67300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67300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733425</xdr:colOff>
      <xdr:row>23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44862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0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0125" y="1266825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742950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668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000125" y="4791075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742950</xdr:colOff>
      <xdr:row>24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479107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000125" y="0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8" name="Testo 5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9" name="Testo 6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8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1" name="Testo 9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1000125" y="1266825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4" name="Testo 3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5" name="Testo 4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7" name="Testo 6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8" name="Testo 8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9" name="Testo 9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742950</xdr:colOff>
      <xdr:row>4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12668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1" name="Testo 5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2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1000125" y="4791075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4" name="Testo 3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6" name="Testo 8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7" name="Testo 9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8" name="Testo 5"/>
        <xdr:cNvSpPr txBox="1">
          <a:spLocks noChangeArrowheads="1"/>
        </xdr:cNvSpPr>
      </xdr:nvSpPr>
      <xdr:spPr>
        <a:xfrm>
          <a:off x="40386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9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50" name="Testo 5"/>
        <xdr:cNvSpPr txBox="1">
          <a:spLocks noChangeArrowheads="1"/>
        </xdr:cNvSpPr>
      </xdr:nvSpPr>
      <xdr:spPr>
        <a:xfrm>
          <a:off x="49530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40386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52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53" name="Testo 5"/>
        <xdr:cNvSpPr txBox="1">
          <a:spLocks noChangeArrowheads="1"/>
        </xdr:cNvSpPr>
      </xdr:nvSpPr>
      <xdr:spPr>
        <a:xfrm>
          <a:off x="49530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55340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9650" y="125730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733425</xdr:colOff>
      <xdr:row>30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59531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Testo 2"/>
        <xdr:cNvSpPr txBox="1">
          <a:spLocks noChangeArrowheads="1"/>
        </xdr:cNvSpPr>
      </xdr:nvSpPr>
      <xdr:spPr>
        <a:xfrm>
          <a:off x="1009650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5" name="Testo 3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7" name="Testo 5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8" name="Testo 6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9" name="Testo 8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0" name="Testo 9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2" name="Testo 2"/>
        <xdr:cNvSpPr txBox="1">
          <a:spLocks noChangeArrowheads="1"/>
        </xdr:cNvSpPr>
      </xdr:nvSpPr>
      <xdr:spPr>
        <a:xfrm>
          <a:off x="1009650" y="125730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5" name="Testo 5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6" name="Testo 6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7" name="Testo 8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8" name="Testo 9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0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1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2" name="Testo 3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3" name="Testo 4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733425</xdr:colOff>
      <xdr:row>30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59531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1009650" y="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2" name="Testo 5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3" name="Testo 6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4" name="Testo 8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5" name="Testo 9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7" name="Testo 2"/>
        <xdr:cNvSpPr txBox="1">
          <a:spLocks noChangeArrowheads="1"/>
        </xdr:cNvSpPr>
      </xdr:nvSpPr>
      <xdr:spPr>
        <a:xfrm>
          <a:off x="1009650" y="125730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8" name="Testo 3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9" name="Testo 4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0" name="Testo 5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1" name="Testo 6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62" name="Testo 8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63" name="Testo 9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65" name="Testo 5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66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7" name="Testo 2"/>
        <xdr:cNvSpPr txBox="1">
          <a:spLocks noChangeArrowheads="1"/>
        </xdr:cNvSpPr>
      </xdr:nvSpPr>
      <xdr:spPr>
        <a:xfrm>
          <a:off x="1009650" y="5057775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8" name="Testo 3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9" name="Testo 4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70" name="Testo 8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71" name="Testo 9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0" y="50577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Testo 2"/>
        <xdr:cNvSpPr txBox="1">
          <a:spLocks noChangeArrowheads="1"/>
        </xdr:cNvSpPr>
      </xdr:nvSpPr>
      <xdr:spPr>
        <a:xfrm>
          <a:off x="1009650" y="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4" name="Testo 3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5" name="Testo 4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6" name="Testo 5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7" name="Testo 6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8" name="Testo 8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9" name="Testo 9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1" name="Testo 2"/>
        <xdr:cNvSpPr txBox="1">
          <a:spLocks noChangeArrowheads="1"/>
        </xdr:cNvSpPr>
      </xdr:nvSpPr>
      <xdr:spPr>
        <a:xfrm>
          <a:off x="1009650" y="125730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2" name="Testo 3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3" name="Testo 4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84" name="Testo 5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85" name="Testo 6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6" name="Testo 8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7" name="Testo 9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88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89" name="Testo 5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0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91" name="Testo 2"/>
        <xdr:cNvSpPr txBox="1">
          <a:spLocks noChangeArrowheads="1"/>
        </xdr:cNvSpPr>
      </xdr:nvSpPr>
      <xdr:spPr>
        <a:xfrm>
          <a:off x="1009650" y="5057775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2" name="Testo 3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3" name="Testo 4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4" name="Testo 8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5" name="Testo 9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96" name="Testo 10"/>
        <xdr:cNvSpPr txBox="1">
          <a:spLocks noChangeArrowheads="1"/>
        </xdr:cNvSpPr>
      </xdr:nvSpPr>
      <xdr:spPr>
        <a:xfrm>
          <a:off x="0" y="50577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7" name="Testo 5"/>
        <xdr:cNvSpPr txBox="1">
          <a:spLocks noChangeArrowheads="1"/>
        </xdr:cNvSpPr>
      </xdr:nvSpPr>
      <xdr:spPr>
        <a:xfrm>
          <a:off x="4581525" y="81915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8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99" name="Testo 5"/>
        <xdr:cNvSpPr txBox="1">
          <a:spLocks noChangeArrowheads="1"/>
        </xdr:cNvSpPr>
      </xdr:nvSpPr>
      <xdr:spPr>
        <a:xfrm>
          <a:off x="5038725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00" name="Testo 5"/>
        <xdr:cNvSpPr txBox="1">
          <a:spLocks noChangeArrowheads="1"/>
        </xdr:cNvSpPr>
      </xdr:nvSpPr>
      <xdr:spPr>
        <a:xfrm>
          <a:off x="4581525" y="81915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01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02" name="Testo 5"/>
        <xdr:cNvSpPr txBox="1">
          <a:spLocks noChangeArrowheads="1"/>
        </xdr:cNvSpPr>
      </xdr:nvSpPr>
      <xdr:spPr>
        <a:xfrm>
          <a:off x="5038725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9650" y="1200150"/>
          <a:ext cx="444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4578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4578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001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4578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4578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009650" y="5000625"/>
          <a:ext cx="444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457825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50006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IV16384"/>
    </sheetView>
  </sheetViews>
  <sheetFormatPr defaultColWidth="8.83203125" defaultRowHeight="20.25"/>
  <cols>
    <col min="1" max="1" width="21.41015625" style="1" customWidth="1"/>
    <col min="2" max="3" width="7.66015625" style="1" customWidth="1"/>
    <col min="4" max="16384" width="8.83203125" style="1" customWidth="1"/>
  </cols>
  <sheetData>
    <row r="1" ht="24.75" customHeight="1">
      <c r="A1" s="8" t="s">
        <v>64</v>
      </c>
    </row>
    <row r="2" spans="1:5" ht="49.5" customHeight="1">
      <c r="A2" s="34" t="s">
        <v>52</v>
      </c>
      <c r="B2" s="16" t="s">
        <v>68</v>
      </c>
      <c r="C2" s="16" t="s">
        <v>69</v>
      </c>
      <c r="D2" s="16">
        <v>2008</v>
      </c>
      <c r="E2" s="16">
        <v>2009</v>
      </c>
    </row>
    <row r="3" spans="1:5" ht="19.5" customHeight="1">
      <c r="A3" s="46" t="s">
        <v>65</v>
      </c>
      <c r="B3" s="46"/>
      <c r="C3" s="46"/>
      <c r="D3" s="46"/>
      <c r="E3" s="46"/>
    </row>
    <row r="4" spans="1:3" ht="19.5" customHeight="1">
      <c r="A4" s="32"/>
      <c r="B4" s="32"/>
      <c r="C4" s="32"/>
    </row>
    <row r="5" spans="1:5" ht="12.75" customHeight="1">
      <c r="A5" s="7" t="s">
        <v>28</v>
      </c>
      <c r="B5" s="11">
        <f>'tav4.7 OK'!B5+'tav4.7 OK'!B26</f>
        <v>11772</v>
      </c>
      <c r="C5" s="11">
        <f>'tav4.7 OK'!C5+'tav4.7 OK'!C26</f>
        <v>12190</v>
      </c>
      <c r="D5" s="11">
        <f>'tav4.7 OK'!D5+'tav4.7 OK'!D26</f>
        <v>12177</v>
      </c>
      <c r="E5" s="11">
        <f>'tav4.7 OK'!E5+'tav4.7 OK'!E26</f>
        <v>12364</v>
      </c>
    </row>
    <row r="6" spans="1:5" ht="12.75" customHeight="1">
      <c r="A6" s="33" t="s">
        <v>54</v>
      </c>
      <c r="B6" s="11"/>
      <c r="C6" s="11"/>
      <c r="E6" s="11"/>
    </row>
    <row r="7" spans="1:5" ht="12.75" customHeight="1">
      <c r="A7" s="27" t="s">
        <v>55</v>
      </c>
      <c r="B7" s="28">
        <f>'tav4.7 OK'!B7+'tav4.7 OK'!B28</f>
        <v>587</v>
      </c>
      <c r="C7" s="28">
        <f>'tav4.7 OK'!C7+'tav4.7 OK'!C28</f>
        <v>674</v>
      </c>
      <c r="D7" s="28">
        <f>'tav4.7 OK'!D7+'tav4.7 OK'!D28</f>
        <v>620</v>
      </c>
      <c r="E7" s="28">
        <f>'tav4.7 OK'!E7+'tav4.7 OK'!E28</f>
        <v>603</v>
      </c>
    </row>
    <row r="8" spans="1:5" ht="12.75" customHeight="1">
      <c r="A8" s="27" t="s">
        <v>56</v>
      </c>
      <c r="B8" s="28">
        <f>'tav4.7 OK'!B8+'tav4.7 OK'!B29</f>
        <v>1403</v>
      </c>
      <c r="C8" s="28">
        <f>'tav4.7 OK'!C8+'tav4.7 OK'!C29</f>
        <v>1407</v>
      </c>
      <c r="D8" s="28">
        <f>'tav4.7 OK'!D8+'tav4.7 OK'!D29</f>
        <v>1374</v>
      </c>
      <c r="E8" s="28">
        <f>'tav4.7 OK'!E8+'tav4.7 OK'!E29</f>
        <v>835</v>
      </c>
    </row>
    <row r="9" spans="1:5" ht="12.75" customHeight="1">
      <c r="A9" s="27" t="s">
        <v>57</v>
      </c>
      <c r="B9" s="28">
        <f>'tav4.7 OK'!B9+'tav4.7 OK'!B30</f>
        <v>2250</v>
      </c>
      <c r="C9" s="28">
        <f>'tav4.7 OK'!C9+'tav4.7 OK'!C30</f>
        <v>2340</v>
      </c>
      <c r="D9" s="28">
        <f>'tav4.7 OK'!D9+'tav4.7 OK'!D30</f>
        <v>2372</v>
      </c>
      <c r="E9" s="28">
        <f>'tav4.7 OK'!E9+'tav4.7 OK'!E30</f>
        <v>2395</v>
      </c>
    </row>
    <row r="10" spans="1:5" ht="15" customHeight="1">
      <c r="A10" s="27" t="s">
        <v>58</v>
      </c>
      <c r="B10" s="28">
        <v>818</v>
      </c>
      <c r="C10" s="28">
        <v>923</v>
      </c>
      <c r="D10" s="28">
        <v>894</v>
      </c>
      <c r="E10" s="28">
        <v>919</v>
      </c>
    </row>
    <row r="11" spans="1:5" ht="15" customHeight="1">
      <c r="A11" s="27"/>
      <c r="B11" s="11"/>
      <c r="C11" s="11"/>
      <c r="E11" s="11"/>
    </row>
    <row r="12" spans="1:5" ht="12.75" customHeight="1">
      <c r="A12" s="7" t="s">
        <v>59</v>
      </c>
      <c r="B12" s="11">
        <f>'tav4.7 OK'!B12+'tav4.7 OK'!B33</f>
        <v>2623</v>
      </c>
      <c r="C12" s="11">
        <f>'tav4.7 OK'!C12+'tav4.7 OK'!C33</f>
        <v>2563</v>
      </c>
      <c r="D12" s="11">
        <f>'tav4.7 OK'!D12+'tav4.7 OK'!D33</f>
        <v>2599</v>
      </c>
      <c r="E12" s="11">
        <f>'tav4.7 OK'!E12+'tav4.7 OK'!E33</f>
        <v>2785</v>
      </c>
    </row>
    <row r="13" spans="1:5" ht="12.75" customHeight="1">
      <c r="A13" s="7" t="s">
        <v>60</v>
      </c>
      <c r="B13" s="11">
        <f>'tav4.7 OK'!B13+'tav4.7 OK'!B34</f>
        <v>1484</v>
      </c>
      <c r="C13" s="11">
        <f>'tav4.7 OK'!C13+'tav4.7 OK'!C34</f>
        <v>1516</v>
      </c>
      <c r="D13" s="11">
        <f>'tav4.7 OK'!D13+'tav4.7 OK'!D34</f>
        <v>1429</v>
      </c>
      <c r="E13" s="11">
        <f>'tav4.7 OK'!E13+'tav4.7 OK'!E34</f>
        <v>1568</v>
      </c>
    </row>
    <row r="14" spans="1:5" ht="12.75" customHeight="1">
      <c r="A14" s="7" t="s">
        <v>29</v>
      </c>
      <c r="B14" s="11">
        <f>'tav4.7 OK'!B14+'tav4.7 OK'!B35</f>
        <v>19411</v>
      </c>
      <c r="C14" s="11">
        <f>'tav4.7 OK'!C14+'tav4.7 OK'!C35</f>
        <v>20099</v>
      </c>
      <c r="D14" s="11">
        <f>'tav4.7 OK'!D14+'tav4.7 OK'!D35</f>
        <v>19774</v>
      </c>
      <c r="E14" s="11">
        <f>'tav4.7 OK'!E14+'tav4.7 OK'!E35</f>
        <v>20451</v>
      </c>
    </row>
    <row r="15" spans="1:5" ht="12.75" customHeight="1">
      <c r="A15" s="27" t="s">
        <v>74</v>
      </c>
      <c r="B15" s="28">
        <f>'tav4.7 OK'!B15+'tav4.7 OK'!B36</f>
        <v>5383</v>
      </c>
      <c r="C15" s="28">
        <f>'tav4.7 OK'!C15+'tav4.7 OK'!C36</f>
        <v>5520</v>
      </c>
      <c r="D15" s="28">
        <f>'tav4.7 OK'!D15+'tav4.7 OK'!D36</f>
        <v>5541</v>
      </c>
      <c r="E15" s="28">
        <f>'tav4.7 OK'!E15+'tav4.7 OK'!E36</f>
        <v>5584</v>
      </c>
    </row>
    <row r="16" spans="1:5" ht="12.75" customHeight="1">
      <c r="A16" s="27" t="s">
        <v>75</v>
      </c>
      <c r="B16" s="28">
        <f>'tav4.7 OK'!B16+'tav4.7 OK'!B37</f>
        <v>3517</v>
      </c>
      <c r="C16" s="28">
        <f>'tav4.7 OK'!C16+'tav4.7 OK'!C37</f>
        <v>3497</v>
      </c>
      <c r="D16" s="28">
        <f>'tav4.7 OK'!D16+'tav4.7 OK'!D37</f>
        <v>3337</v>
      </c>
      <c r="E16" s="28">
        <f>'tav4.7 OK'!E16+'tav4.7 OK'!E37</f>
        <v>3431</v>
      </c>
    </row>
    <row r="17" spans="1:5" ht="12.75" customHeight="1">
      <c r="A17" s="27" t="s">
        <v>76</v>
      </c>
      <c r="B17" s="28">
        <f>'tav4.7 OK'!B17+'tav4.7 OK'!B38</f>
        <v>6493</v>
      </c>
      <c r="C17" s="28">
        <f>'tav4.7 OK'!C17+'tav4.7 OK'!C38</f>
        <v>6854</v>
      </c>
      <c r="D17" s="28">
        <f>'tav4.7 OK'!D17+'tav4.7 OK'!D38</f>
        <v>6652</v>
      </c>
      <c r="E17" s="28">
        <f>'tav4.7 OK'!E17+'tav4.7 OK'!E38</f>
        <v>6842</v>
      </c>
    </row>
    <row r="18" spans="1:5" ht="12.75" customHeight="1">
      <c r="A18" s="7" t="s">
        <v>30</v>
      </c>
      <c r="B18" s="11">
        <f>'tav4.7 OK'!B18+'tav4.7 OK'!B39</f>
        <v>2851</v>
      </c>
      <c r="C18" s="11">
        <f>'tav4.7 OK'!C18+'tav4.7 OK'!C39</f>
        <v>3056</v>
      </c>
      <c r="D18" s="11">
        <f>'tav4.7 OK'!D18+'tav4.7 OK'!D39</f>
        <v>2772</v>
      </c>
      <c r="E18" s="11">
        <f>'tav4.7 OK'!E18+'tav4.7 OK'!E39</f>
        <v>2971</v>
      </c>
    </row>
    <row r="19" spans="1:5" ht="12.75" customHeight="1">
      <c r="A19" s="7" t="s">
        <v>31</v>
      </c>
      <c r="B19" s="11">
        <f>'tav4.7 OK'!B19+'tav4.7 OK'!B40</f>
        <v>1608</v>
      </c>
      <c r="C19" s="11">
        <f>'tav4.7 OK'!C19+'tav4.7 OK'!C40</f>
        <v>1677</v>
      </c>
      <c r="D19" s="11">
        <f>'tav4.7 OK'!D19+'tav4.7 OK'!D40</f>
        <v>1706</v>
      </c>
      <c r="E19" s="11">
        <f>'tav4.7 OK'!E19+'tav4.7 OK'!E40</f>
        <v>1746</v>
      </c>
    </row>
    <row r="20" spans="1:5" ht="12.75" customHeight="1">
      <c r="A20" s="7" t="s">
        <v>61</v>
      </c>
      <c r="B20" s="11">
        <f>'tav4.7 OK'!B20+'tav4.7 OK'!B41</f>
        <v>3292</v>
      </c>
      <c r="C20" s="11">
        <f>'tav4.7 OK'!C20+'tav4.7 OK'!C41</f>
        <v>3324</v>
      </c>
      <c r="D20" s="11">
        <f>'tav4.7 OK'!D20+'tav4.7 OK'!D41</f>
        <v>3323</v>
      </c>
      <c r="E20" s="11">
        <f>'tav4.7 OK'!E20+'tav4.7 OK'!E41</f>
        <v>3815</v>
      </c>
    </row>
    <row r="21" spans="1:5" ht="12.75" customHeight="1">
      <c r="A21" s="7" t="s">
        <v>62</v>
      </c>
      <c r="B21" s="11">
        <f>'tav4.7 OK'!B21+'tav4.7 OK'!B42</f>
        <v>2811</v>
      </c>
      <c r="C21" s="11">
        <f>'tav4.7 OK'!C21+'tav4.7 OK'!C42</f>
        <v>3148</v>
      </c>
      <c r="D21" s="11">
        <f>'tav4.7 OK'!D21+'tav4.7 OK'!D42</f>
        <v>3540</v>
      </c>
      <c r="E21" s="11">
        <f>'tav4.7 OK'!E21+'tav4.7 OK'!E42</f>
        <v>3184</v>
      </c>
    </row>
    <row r="22" spans="1:5" s="9" customFormat="1" ht="19.5" customHeight="1">
      <c r="A22" s="9" t="s">
        <v>14</v>
      </c>
      <c r="B22" s="37">
        <f>'tav4.7 OK'!B22+'tav4.7 OK'!B43</f>
        <v>45852</v>
      </c>
      <c r="C22" s="37">
        <f>'tav4.7 OK'!C22+'tav4.7 OK'!C43</f>
        <v>47573</v>
      </c>
      <c r="D22" s="37">
        <f>'tav4.7 OK'!D22+'tav4.7 OK'!D43</f>
        <v>47320</v>
      </c>
      <c r="E22" s="37">
        <f>'tav4.7 OK'!E22+'tav4.7 OK'!E43</f>
        <v>48884</v>
      </c>
    </row>
    <row r="23" spans="1:5" ht="12.75" customHeight="1">
      <c r="A23" s="10"/>
      <c r="B23" s="22"/>
      <c r="C23" s="22"/>
      <c r="D23" s="22"/>
      <c r="E23" s="6"/>
    </row>
    <row r="24" spans="1:3" ht="12.75" customHeight="1">
      <c r="A24" s="7" t="s">
        <v>21</v>
      </c>
      <c r="B24" s="7"/>
      <c r="C24" s="7"/>
    </row>
    <row r="25" spans="1:3" s="5" customFormat="1" ht="12.75" customHeight="1">
      <c r="A25" s="1"/>
      <c r="B25" s="1"/>
      <c r="C25" s="1"/>
    </row>
    <row r="26" spans="1:3" s="5" customFormat="1" ht="24" customHeight="1">
      <c r="A26" s="1"/>
      <c r="B26" s="1"/>
      <c r="C26" s="1"/>
    </row>
    <row r="28" ht="13.5" customHeight="1"/>
    <row r="30" spans="1:3" ht="12.75">
      <c r="A30" s="7"/>
      <c r="B30" s="7"/>
      <c r="C30" s="7"/>
    </row>
  </sheetData>
  <sheetProtection/>
  <mergeCells count="1">
    <mergeCell ref="A3:E3"/>
  </mergeCells>
  <printOptions horizontalCentered="1" verticalCentered="1"/>
  <pageMargins left="0.7" right="0.7" top="0.75" bottom="0.75" header="0.3" footer="0.3"/>
  <pageSetup horizontalDpi="600" verticalDpi="600" orientation="portrait" paperSize="9" r:id="rId2"/>
  <ignoredErrors>
    <ignoredError sqref="B2:C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A1" sqref="A1:IV16384"/>
    </sheetView>
  </sheetViews>
  <sheetFormatPr defaultColWidth="8.66015625" defaultRowHeight="20.25"/>
  <cols>
    <col min="1" max="1" width="25.58203125" style="1" customWidth="1"/>
    <col min="2" max="4" width="7.66015625" style="1" customWidth="1"/>
    <col min="5" max="16384" width="8.83203125" style="1" customWidth="1"/>
  </cols>
  <sheetData>
    <row r="1" ht="24.75" customHeight="1">
      <c r="A1" s="8" t="s">
        <v>51</v>
      </c>
    </row>
    <row r="2" spans="1:5" ht="49.5" customHeight="1">
      <c r="A2" s="34" t="s">
        <v>52</v>
      </c>
      <c r="B2" s="16" t="s">
        <v>68</v>
      </c>
      <c r="C2" s="16" t="s">
        <v>69</v>
      </c>
      <c r="D2" s="16" t="s">
        <v>72</v>
      </c>
      <c r="E2" s="16" t="s">
        <v>77</v>
      </c>
    </row>
    <row r="3" spans="1:5" ht="19.5" customHeight="1">
      <c r="A3" s="46" t="s">
        <v>53</v>
      </c>
      <c r="B3" s="46"/>
      <c r="C3" s="46"/>
      <c r="D3" s="46"/>
      <c r="E3" s="46"/>
    </row>
    <row r="4" spans="1:3" ht="19.5" customHeight="1">
      <c r="A4" s="32"/>
      <c r="B4" s="32"/>
      <c r="C4" s="32"/>
    </row>
    <row r="5" spans="1:6" ht="12.75" customHeight="1">
      <c r="A5" s="43" t="s">
        <v>28</v>
      </c>
      <c r="B5" s="11">
        <v>6694</v>
      </c>
      <c r="C5" s="11">
        <v>7028</v>
      </c>
      <c r="D5" s="11">
        <v>7064</v>
      </c>
      <c r="E5" s="11">
        <v>7130</v>
      </c>
      <c r="F5" s="11"/>
    </row>
    <row r="6" spans="1:4" ht="12.75" customHeight="1">
      <c r="A6" s="44" t="s">
        <v>54</v>
      </c>
      <c r="C6" s="11"/>
      <c r="D6" s="11"/>
    </row>
    <row r="7" spans="1:6" ht="12.75" customHeight="1">
      <c r="A7" s="45" t="s">
        <v>55</v>
      </c>
      <c r="B7" s="35">
        <v>362</v>
      </c>
      <c r="C7" s="28">
        <v>399</v>
      </c>
      <c r="D7" s="28">
        <v>365</v>
      </c>
      <c r="E7" s="28">
        <v>350</v>
      </c>
      <c r="F7" s="28"/>
    </row>
    <row r="8" spans="1:6" ht="12.75" customHeight="1">
      <c r="A8" s="45" t="s">
        <v>56</v>
      </c>
      <c r="B8" s="35">
        <f>554+181</f>
        <v>735</v>
      </c>
      <c r="C8" s="28">
        <f>572+156</f>
        <v>728</v>
      </c>
      <c r="D8" s="28">
        <v>756</v>
      </c>
      <c r="E8" s="28">
        <f>578+146</f>
        <v>724</v>
      </c>
      <c r="F8" s="28"/>
    </row>
    <row r="9" spans="1:6" ht="12.75" customHeight="1">
      <c r="A9" s="45" t="s">
        <v>73</v>
      </c>
      <c r="B9" s="28">
        <v>1827</v>
      </c>
      <c r="C9" s="28">
        <v>1931</v>
      </c>
      <c r="D9" s="28">
        <v>1900</v>
      </c>
      <c r="E9" s="28">
        <v>1949</v>
      </c>
      <c r="F9" s="28"/>
    </row>
    <row r="10" spans="1:6" ht="17.25" customHeight="1">
      <c r="A10" s="27" t="s">
        <v>58</v>
      </c>
      <c r="B10" s="28" t="s">
        <v>32</v>
      </c>
      <c r="C10" s="28" t="s">
        <v>32</v>
      </c>
      <c r="D10" s="36" t="s">
        <v>32</v>
      </c>
      <c r="E10" s="28" t="s">
        <v>32</v>
      </c>
      <c r="F10" s="28"/>
    </row>
    <row r="11" spans="1:6" ht="19.5" customHeight="1">
      <c r="A11" s="27"/>
      <c r="B11" s="28"/>
      <c r="C11" s="11"/>
      <c r="E11" s="28"/>
      <c r="F11" s="28"/>
    </row>
    <row r="12" spans="1:6" ht="12.75" customHeight="1">
      <c r="A12" s="7" t="s">
        <v>59</v>
      </c>
      <c r="B12" s="11">
        <v>1064</v>
      </c>
      <c r="C12" s="11">
        <v>1055</v>
      </c>
      <c r="D12" s="11">
        <v>1095</v>
      </c>
      <c r="E12" s="11">
        <v>1206</v>
      </c>
      <c r="F12" s="11"/>
    </row>
    <row r="13" spans="1:6" ht="12.75" customHeight="1">
      <c r="A13" s="7" t="s">
        <v>60</v>
      </c>
      <c r="B13" s="11">
        <v>733</v>
      </c>
      <c r="C13" s="11">
        <v>679</v>
      </c>
      <c r="D13" s="11">
        <v>650</v>
      </c>
      <c r="E13" s="11">
        <v>672</v>
      </c>
      <c r="F13" s="11"/>
    </row>
    <row r="14" spans="1:6" ht="12.75" customHeight="1">
      <c r="A14" s="7" t="s">
        <v>29</v>
      </c>
      <c r="B14" s="11">
        <v>8815</v>
      </c>
      <c r="C14" s="11">
        <v>8939</v>
      </c>
      <c r="D14" s="11">
        <v>8945</v>
      </c>
      <c r="E14" s="11">
        <v>9168</v>
      </c>
      <c r="F14" s="11"/>
    </row>
    <row r="15" spans="1:6" ht="12.75" customHeight="1">
      <c r="A15" s="27" t="s">
        <v>74</v>
      </c>
      <c r="B15" s="28">
        <v>2978</v>
      </c>
      <c r="C15" s="28">
        <v>2999</v>
      </c>
      <c r="D15" s="28">
        <v>2993</v>
      </c>
      <c r="E15" s="28">
        <v>3061</v>
      </c>
      <c r="F15" s="28"/>
    </row>
    <row r="16" spans="1:6" ht="12.75" customHeight="1">
      <c r="A16" s="27" t="s">
        <v>75</v>
      </c>
      <c r="B16" s="28">
        <v>1510</v>
      </c>
      <c r="C16" s="28">
        <v>1526</v>
      </c>
      <c r="D16" s="28">
        <v>1506</v>
      </c>
      <c r="E16" s="28">
        <v>1539</v>
      </c>
      <c r="F16" s="28"/>
    </row>
    <row r="17" spans="1:6" ht="12.75" customHeight="1">
      <c r="A17" s="27" t="s">
        <v>76</v>
      </c>
      <c r="B17" s="28">
        <v>2693</v>
      </c>
      <c r="C17" s="28">
        <v>2733</v>
      </c>
      <c r="D17" s="28">
        <v>2758</v>
      </c>
      <c r="E17" s="28">
        <v>2758</v>
      </c>
      <c r="F17" s="28"/>
    </row>
    <row r="18" spans="1:6" ht="12.75" customHeight="1">
      <c r="A18" s="7" t="s">
        <v>30</v>
      </c>
      <c r="B18" s="11">
        <v>1767</v>
      </c>
      <c r="C18" s="11">
        <v>1930</v>
      </c>
      <c r="D18" s="11">
        <v>1785</v>
      </c>
      <c r="E18" s="11">
        <v>1835</v>
      </c>
      <c r="F18" s="11"/>
    </row>
    <row r="19" spans="1:6" ht="12.75" customHeight="1">
      <c r="A19" s="7" t="s">
        <v>31</v>
      </c>
      <c r="B19" s="11">
        <v>853</v>
      </c>
      <c r="C19" s="11">
        <v>908</v>
      </c>
      <c r="D19" s="11">
        <v>880</v>
      </c>
      <c r="E19" s="11">
        <v>897</v>
      </c>
      <c r="F19" s="11"/>
    </row>
    <row r="20" spans="1:6" ht="12.75" customHeight="1">
      <c r="A20" s="7" t="s">
        <v>61</v>
      </c>
      <c r="B20" s="11">
        <v>1899</v>
      </c>
      <c r="C20" s="11">
        <v>1944</v>
      </c>
      <c r="D20" s="11">
        <v>1967</v>
      </c>
      <c r="E20" s="11">
        <v>2203</v>
      </c>
      <c r="F20" s="11"/>
    </row>
    <row r="21" spans="1:6" ht="12.75" customHeight="1">
      <c r="A21" s="7" t="s">
        <v>62</v>
      </c>
      <c r="B21" s="11">
        <f>B22-(B5+B12+B13+B14+B18+B19+B20)</f>
        <v>1039</v>
      </c>
      <c r="C21" s="11">
        <f>C22-(C5+C12+C13+C14+C18+C19+C20)</f>
        <v>1116</v>
      </c>
      <c r="D21" s="11">
        <f>D22-(D5+D12+D13+D14+D18+D19+D20)</f>
        <v>1276</v>
      </c>
      <c r="E21" s="11">
        <f>E22-(E5+E12+E13+E14+E18+E19+E20)</f>
        <v>1059</v>
      </c>
      <c r="F21" s="11"/>
    </row>
    <row r="22" spans="1:15" s="9" customFormat="1" ht="19.5" customHeight="1">
      <c r="A22" s="9" t="s">
        <v>14</v>
      </c>
      <c r="B22" s="37">
        <v>22864</v>
      </c>
      <c r="C22" s="37">
        <v>23599</v>
      </c>
      <c r="D22" s="37">
        <v>23662</v>
      </c>
      <c r="E22" s="37">
        <v>24170</v>
      </c>
      <c r="F22" s="11"/>
      <c r="G22" s="1"/>
      <c r="H22" s="1"/>
      <c r="I22" s="1"/>
      <c r="J22" s="1"/>
      <c r="K22" s="1"/>
      <c r="L22" s="1"/>
      <c r="M22" s="1"/>
      <c r="N22" s="1"/>
      <c r="O22" s="1"/>
    </row>
    <row r="23" spans="1:15" s="9" customFormat="1" ht="19.5" customHeight="1">
      <c r="A23" s="7"/>
      <c r="B23" s="11"/>
      <c r="C23" s="11"/>
      <c r="D23" s="1"/>
      <c r="E23" s="11"/>
      <c r="F23" s="11"/>
      <c r="G23" s="1"/>
      <c r="H23" s="1"/>
      <c r="I23" s="1"/>
      <c r="J23" s="1"/>
      <c r="K23" s="1"/>
      <c r="L23" s="1"/>
      <c r="M23" s="1"/>
      <c r="N23" s="1"/>
      <c r="O23" s="1"/>
    </row>
    <row r="24" spans="1:5" ht="12.75" customHeight="1">
      <c r="A24" s="47" t="s">
        <v>63</v>
      </c>
      <c r="B24" s="47"/>
      <c r="C24" s="47"/>
      <c r="D24" s="47"/>
      <c r="E24" s="47"/>
    </row>
    <row r="25" spans="1:3" ht="12.75" customHeight="1">
      <c r="A25" s="32"/>
      <c r="B25" s="32"/>
      <c r="C25" s="32"/>
    </row>
    <row r="26" spans="1:5" ht="12.75" customHeight="1">
      <c r="A26" s="7" t="s">
        <v>28</v>
      </c>
      <c r="B26" s="11">
        <v>5078</v>
      </c>
      <c r="C26" s="11">
        <v>5162</v>
      </c>
      <c r="D26" s="11">
        <v>5113</v>
      </c>
      <c r="E26" s="1">
        <v>5234</v>
      </c>
    </row>
    <row r="27" spans="1:15" s="5" customFormat="1" ht="12.75" customHeight="1">
      <c r="A27" s="33" t="s">
        <v>54</v>
      </c>
      <c r="B27" s="1"/>
      <c r="C27" s="11"/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5" customFormat="1" ht="11.25" customHeight="1">
      <c r="A28" s="27" t="s">
        <v>55</v>
      </c>
      <c r="B28" s="28">
        <v>225</v>
      </c>
      <c r="C28" s="28">
        <v>275</v>
      </c>
      <c r="D28" s="28">
        <v>255</v>
      </c>
      <c r="E28" s="28">
        <v>253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5" ht="12.75">
      <c r="A29" s="27" t="s">
        <v>56</v>
      </c>
      <c r="B29" s="28">
        <v>668</v>
      </c>
      <c r="C29" s="28">
        <v>679</v>
      </c>
      <c r="D29" s="28">
        <v>618</v>
      </c>
      <c r="E29" s="28">
        <v>111</v>
      </c>
    </row>
    <row r="30" spans="1:5" ht="13.5" customHeight="1">
      <c r="A30" s="27" t="s">
        <v>73</v>
      </c>
      <c r="B30" s="28">
        <v>423</v>
      </c>
      <c r="C30" s="28">
        <v>409</v>
      </c>
      <c r="D30" s="28">
        <v>472</v>
      </c>
      <c r="E30" s="28">
        <v>446</v>
      </c>
    </row>
    <row r="31" spans="1:5" ht="12.75">
      <c r="A31" s="27" t="s">
        <v>58</v>
      </c>
      <c r="B31" s="28">
        <v>818</v>
      </c>
      <c r="C31" s="28">
        <v>923</v>
      </c>
      <c r="D31" s="28">
        <v>894</v>
      </c>
      <c r="E31" s="28">
        <v>919</v>
      </c>
    </row>
    <row r="32" spans="1:4" ht="12.75">
      <c r="A32" s="27"/>
      <c r="B32" s="11"/>
      <c r="C32" s="11"/>
      <c r="D32" s="11"/>
    </row>
    <row r="33" spans="1:5" ht="12.75">
      <c r="A33" s="7" t="s">
        <v>59</v>
      </c>
      <c r="B33" s="11">
        <v>1559</v>
      </c>
      <c r="C33" s="11">
        <v>1508</v>
      </c>
      <c r="D33" s="11">
        <v>1504</v>
      </c>
      <c r="E33" s="11">
        <v>1579</v>
      </c>
    </row>
    <row r="34" spans="1:5" ht="12.75">
      <c r="A34" s="7" t="s">
        <v>60</v>
      </c>
      <c r="B34" s="11">
        <v>751</v>
      </c>
      <c r="C34" s="11">
        <v>837</v>
      </c>
      <c r="D34" s="11">
        <v>779</v>
      </c>
      <c r="E34" s="11">
        <v>896</v>
      </c>
    </row>
    <row r="35" spans="1:5" ht="12.75">
      <c r="A35" s="7" t="s">
        <v>29</v>
      </c>
      <c r="B35" s="11">
        <v>10596</v>
      </c>
      <c r="C35" s="11">
        <v>11160</v>
      </c>
      <c r="D35" s="11">
        <v>10829</v>
      </c>
      <c r="E35" s="11">
        <v>11283</v>
      </c>
    </row>
    <row r="36" spans="1:5" ht="12.75">
      <c r="A36" s="27" t="s">
        <v>74</v>
      </c>
      <c r="B36" s="28">
        <v>2405</v>
      </c>
      <c r="C36" s="28">
        <v>2521</v>
      </c>
      <c r="D36" s="28">
        <v>2548</v>
      </c>
      <c r="E36" s="28">
        <v>2523</v>
      </c>
    </row>
    <row r="37" spans="1:5" ht="12.75">
      <c r="A37" s="27" t="s">
        <v>75</v>
      </c>
      <c r="B37" s="28">
        <v>2007</v>
      </c>
      <c r="C37" s="28">
        <v>1971</v>
      </c>
      <c r="D37" s="28">
        <v>1831</v>
      </c>
      <c r="E37" s="28">
        <v>1892</v>
      </c>
    </row>
    <row r="38" spans="1:5" ht="12.75">
      <c r="A38" s="27" t="s">
        <v>76</v>
      </c>
      <c r="B38" s="28">
        <v>3800</v>
      </c>
      <c r="C38" s="28">
        <v>4121</v>
      </c>
      <c r="D38" s="28">
        <v>3894</v>
      </c>
      <c r="E38" s="28">
        <v>4084</v>
      </c>
    </row>
    <row r="39" spans="1:5" ht="12.75">
      <c r="A39" s="7" t="s">
        <v>30</v>
      </c>
      <c r="B39" s="11">
        <v>1084</v>
      </c>
      <c r="C39" s="11">
        <v>1126</v>
      </c>
      <c r="D39" s="11">
        <v>987</v>
      </c>
      <c r="E39" s="11">
        <v>1136</v>
      </c>
    </row>
    <row r="40" spans="1:5" ht="12.75">
      <c r="A40" s="7" t="s">
        <v>31</v>
      </c>
      <c r="B40" s="11">
        <v>755</v>
      </c>
      <c r="C40" s="11">
        <v>769</v>
      </c>
      <c r="D40" s="11">
        <v>826</v>
      </c>
      <c r="E40" s="11">
        <v>849</v>
      </c>
    </row>
    <row r="41" spans="1:5" ht="12.75">
      <c r="A41" s="7" t="s">
        <v>61</v>
      </c>
      <c r="B41" s="11">
        <v>1393</v>
      </c>
      <c r="C41" s="11">
        <v>1380</v>
      </c>
      <c r="D41" s="11">
        <v>1356</v>
      </c>
      <c r="E41" s="11">
        <v>1612</v>
      </c>
    </row>
    <row r="42" spans="1:5" ht="12.75">
      <c r="A42" s="7" t="s">
        <v>62</v>
      </c>
      <c r="B42" s="11">
        <f>B43-(B26+B33+B34+B35+B39+B40+B41)</f>
        <v>1772</v>
      </c>
      <c r="C42" s="11">
        <f>C43-(C26+C33+C34+C35+C39+C40+C41)</f>
        <v>2032</v>
      </c>
      <c r="D42" s="11">
        <f>D43-(D26+D33+D34+D35+D39+D40+D41)</f>
        <v>2264</v>
      </c>
      <c r="E42" s="11">
        <f>E43-(E26+E33+E34+E35+E39+E40+E41)</f>
        <v>2125</v>
      </c>
    </row>
    <row r="43" spans="1:5" ht="12.75">
      <c r="A43" s="9" t="s">
        <v>14</v>
      </c>
      <c r="B43" s="37">
        <v>22988</v>
      </c>
      <c r="C43" s="37">
        <v>23974</v>
      </c>
      <c r="D43" s="37">
        <v>23658</v>
      </c>
      <c r="E43" s="37">
        <v>24714</v>
      </c>
    </row>
    <row r="44" spans="1:5" ht="12.75">
      <c r="A44" s="10"/>
      <c r="B44" s="22"/>
      <c r="C44" s="22"/>
      <c r="D44" s="22"/>
      <c r="E44" s="38"/>
    </row>
    <row r="45" spans="1:3" ht="12.75">
      <c r="A45" s="7" t="s">
        <v>21</v>
      </c>
      <c r="B45" s="7"/>
      <c r="C45" s="7"/>
    </row>
  </sheetData>
  <sheetProtection/>
  <mergeCells count="2">
    <mergeCell ref="A24:E24"/>
    <mergeCell ref="A3:E3"/>
  </mergeCells>
  <printOptions horizontalCentered="1" verticalCentered="1"/>
  <pageMargins left="0.7874015748031497" right="0.7874015748031497" top="0.6299212598425197" bottom="0.7086614173228347" header="0.5118110236220472" footer="0.5118110236220472"/>
  <pageSetup fitToHeight="2" fitToWidth="1" horizontalDpi="600" verticalDpi="600" orientation="portrait" paperSize="9" scale="94" r:id="rId2"/>
  <ignoredErrors>
    <ignoredError sqref="B2:E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24" sqref="B24"/>
    </sheetView>
  </sheetViews>
  <sheetFormatPr defaultColWidth="8.66015625" defaultRowHeight="20.25"/>
  <cols>
    <col min="1" max="1" width="8.5" style="1" customWidth="1"/>
    <col min="2" max="6" width="7.16015625" style="1" customWidth="1"/>
    <col min="7" max="7" width="7.5" style="1" customWidth="1"/>
    <col min="8" max="16384" width="8.83203125" style="1" customWidth="1"/>
  </cols>
  <sheetData>
    <row r="1" spans="1:7" ht="24.75" customHeight="1">
      <c r="A1" s="13" t="s">
        <v>48</v>
      </c>
      <c r="B1" s="2"/>
      <c r="C1" s="2"/>
      <c r="D1" s="2"/>
      <c r="E1" s="2"/>
      <c r="F1" s="2"/>
      <c r="G1" s="2"/>
    </row>
    <row r="2" spans="1:7" ht="19.5" customHeight="1">
      <c r="A2" s="14" t="s">
        <v>34</v>
      </c>
      <c r="B2" s="2"/>
      <c r="C2" s="2"/>
      <c r="D2" s="2"/>
      <c r="E2" s="2"/>
      <c r="F2" s="2"/>
      <c r="G2" s="3"/>
    </row>
    <row r="3" spans="1:7" ht="33.75" customHeight="1">
      <c r="A3" s="15"/>
      <c r="B3" s="16" t="s">
        <v>17</v>
      </c>
      <c r="C3" s="16" t="s">
        <v>15</v>
      </c>
      <c r="D3" s="16" t="s">
        <v>24</v>
      </c>
      <c r="E3" s="16" t="s">
        <v>25</v>
      </c>
      <c r="F3" s="16" t="s">
        <v>70</v>
      </c>
      <c r="G3" s="15" t="s">
        <v>14</v>
      </c>
    </row>
    <row r="4" spans="1:7" ht="19.5" customHeight="1">
      <c r="A4" s="46" t="s">
        <v>10</v>
      </c>
      <c r="B4" s="46"/>
      <c r="C4" s="46"/>
      <c r="D4" s="46"/>
      <c r="E4" s="46"/>
      <c r="F4" s="46"/>
      <c r="G4" s="46"/>
    </row>
    <row r="5" spans="1:7" ht="12.75" customHeight="1">
      <c r="A5" s="41" t="s">
        <v>67</v>
      </c>
      <c r="B5" s="19">
        <f>33+819</f>
        <v>852</v>
      </c>
      <c r="C5" s="19">
        <v>1566</v>
      </c>
      <c r="D5" s="19">
        <f>1636+1653</f>
        <v>3289</v>
      </c>
      <c r="E5" s="19">
        <f>1429+601</f>
        <v>2030</v>
      </c>
      <c r="F5" s="19">
        <v>59</v>
      </c>
      <c r="G5" s="19">
        <f>SUM(B5:F5)</f>
        <v>7796</v>
      </c>
    </row>
    <row r="6" spans="1:7" ht="12.75" customHeight="1">
      <c r="A6" s="41" t="s">
        <v>68</v>
      </c>
      <c r="B6" s="19">
        <f>SUM(B11:B19)</f>
        <v>846</v>
      </c>
      <c r="C6" s="19">
        <f>SUM(C11:C19)</f>
        <v>1452</v>
      </c>
      <c r="D6" s="19">
        <f>SUM(D11:D19)</f>
        <v>2938</v>
      </c>
      <c r="E6" s="19">
        <f>SUM(E11:E19)</f>
        <v>1939</v>
      </c>
      <c r="F6" s="19">
        <f>SUM(F11:F19)</f>
        <v>57</v>
      </c>
      <c r="G6" s="19">
        <f>SUM(B6:F6)</f>
        <v>7232</v>
      </c>
    </row>
    <row r="7" spans="1:7" ht="12.75" customHeight="1">
      <c r="A7" s="41" t="s">
        <v>69</v>
      </c>
      <c r="B7" s="19">
        <v>868</v>
      </c>
      <c r="C7" s="19">
        <v>1533</v>
      </c>
      <c r="D7" s="19">
        <f>1641+1670</f>
        <v>3311</v>
      </c>
      <c r="E7" s="19">
        <f>1409+585+0</f>
        <v>1994</v>
      </c>
      <c r="F7" s="19">
        <v>59</v>
      </c>
      <c r="G7" s="19">
        <f>SUM(B7:F7)</f>
        <v>7765</v>
      </c>
    </row>
    <row r="8" spans="1:7" ht="12.75" customHeight="1">
      <c r="A8" s="41" t="s">
        <v>72</v>
      </c>
      <c r="B8" s="19">
        <f>31+747</f>
        <v>778</v>
      </c>
      <c r="C8" s="19">
        <v>1500</v>
      </c>
      <c r="D8" s="19">
        <f>1432+1509</f>
        <v>2941</v>
      </c>
      <c r="E8" s="19">
        <f>1272+606</f>
        <v>1878</v>
      </c>
      <c r="F8" s="19">
        <f>55+1+4</f>
        <v>60</v>
      </c>
      <c r="G8" s="19">
        <f>SUM(B8:F8)</f>
        <v>7157</v>
      </c>
    </row>
    <row r="9" spans="1:7" ht="12.75" customHeight="1">
      <c r="A9" s="41" t="s">
        <v>77</v>
      </c>
      <c r="B9" s="19">
        <v>846</v>
      </c>
      <c r="C9" s="19">
        <v>1452</v>
      </c>
      <c r="D9" s="19">
        <f>1444+1494</f>
        <v>2938</v>
      </c>
      <c r="E9" s="19">
        <f>1360+579</f>
        <v>1939</v>
      </c>
      <c r="F9" s="19">
        <v>57</v>
      </c>
      <c r="G9" s="19">
        <f>SUM(B9:F9)</f>
        <v>7232</v>
      </c>
    </row>
    <row r="10" spans="1:7" ht="19.5" customHeight="1">
      <c r="A10" s="47" t="s">
        <v>78</v>
      </c>
      <c r="B10" s="47"/>
      <c r="C10" s="47"/>
      <c r="D10" s="47"/>
      <c r="E10" s="47"/>
      <c r="F10" s="47"/>
      <c r="G10" s="47"/>
    </row>
    <row r="11" spans="1:13" ht="12.75" customHeight="1">
      <c r="A11" s="7" t="s">
        <v>1</v>
      </c>
      <c r="B11" s="19">
        <v>65</v>
      </c>
      <c r="C11" s="19">
        <v>118</v>
      </c>
      <c r="D11" s="19">
        <f>71+108</f>
        <v>179</v>
      </c>
      <c r="E11" s="19">
        <v>150</v>
      </c>
      <c r="F11" s="19">
        <v>11</v>
      </c>
      <c r="G11" s="19">
        <f aca="true" t="shared" si="0" ref="G11:G19">SUM(B11:F11)</f>
        <v>523</v>
      </c>
      <c r="H11" s="19"/>
      <c r="I11" s="19"/>
      <c r="J11" s="19"/>
      <c r="K11" s="19"/>
      <c r="L11" s="19"/>
      <c r="M11" s="19"/>
    </row>
    <row r="12" spans="1:13" ht="12.75" customHeight="1">
      <c r="A12" s="7" t="s">
        <v>2</v>
      </c>
      <c r="B12" s="19">
        <v>49</v>
      </c>
      <c r="C12" s="19">
        <v>79</v>
      </c>
      <c r="D12" s="19">
        <f>71+85</f>
        <v>156</v>
      </c>
      <c r="E12" s="19">
        <f>59+26</f>
        <v>85</v>
      </c>
      <c r="F12" s="19">
        <v>2</v>
      </c>
      <c r="G12" s="19">
        <f t="shared" si="0"/>
        <v>371</v>
      </c>
      <c r="H12" s="19"/>
      <c r="I12" s="19"/>
      <c r="J12" s="19"/>
      <c r="K12" s="19"/>
      <c r="L12" s="19"/>
      <c r="M12" s="19"/>
    </row>
    <row r="13" spans="1:13" ht="12.75" customHeight="1">
      <c r="A13" s="7" t="s">
        <v>6</v>
      </c>
      <c r="B13" s="19">
        <f>7+177</f>
        <v>184</v>
      </c>
      <c r="C13" s="19">
        <v>311</v>
      </c>
      <c r="D13" s="19">
        <f>359+332</f>
        <v>691</v>
      </c>
      <c r="E13" s="19">
        <f>307+113</f>
        <v>420</v>
      </c>
      <c r="F13" s="19">
        <v>4</v>
      </c>
      <c r="G13" s="19">
        <f t="shared" si="0"/>
        <v>1610</v>
      </c>
      <c r="H13" s="19"/>
      <c r="I13" s="19"/>
      <c r="J13" s="19"/>
      <c r="K13" s="19"/>
      <c r="L13" s="19"/>
      <c r="M13" s="19"/>
    </row>
    <row r="14" spans="1:13" ht="12.75" customHeight="1">
      <c r="A14" s="7" t="s">
        <v>3</v>
      </c>
      <c r="B14" s="19">
        <v>20</v>
      </c>
      <c r="C14" s="19">
        <v>32</v>
      </c>
      <c r="D14" s="19">
        <f>44+34</f>
        <v>78</v>
      </c>
      <c r="E14" s="19">
        <v>60</v>
      </c>
      <c r="F14" s="19">
        <v>4</v>
      </c>
      <c r="G14" s="19">
        <f t="shared" si="0"/>
        <v>194</v>
      </c>
      <c r="H14" s="19"/>
      <c r="I14" s="19"/>
      <c r="J14" s="19"/>
      <c r="K14" s="19"/>
      <c r="L14" s="19"/>
      <c r="M14" s="19"/>
    </row>
    <row r="15" spans="1:13" ht="12.75" customHeight="1">
      <c r="A15" s="7" t="s">
        <v>4</v>
      </c>
      <c r="B15" s="19">
        <v>85</v>
      </c>
      <c r="C15" s="19">
        <v>157</v>
      </c>
      <c r="D15" s="19">
        <f>150+192</f>
        <v>342</v>
      </c>
      <c r="E15" s="19">
        <f>186+72</f>
        <v>258</v>
      </c>
      <c r="F15" s="19">
        <v>9</v>
      </c>
      <c r="G15" s="19">
        <f t="shared" si="0"/>
        <v>851</v>
      </c>
      <c r="H15" s="19"/>
      <c r="I15" s="19"/>
      <c r="J15" s="19"/>
      <c r="K15" s="19"/>
      <c r="L15" s="19"/>
      <c r="M15" s="19"/>
    </row>
    <row r="16" spans="1:13" ht="12.75" customHeight="1">
      <c r="A16" s="7" t="s">
        <v>5</v>
      </c>
      <c r="B16" s="19">
        <v>185</v>
      </c>
      <c r="C16" s="19">
        <v>383</v>
      </c>
      <c r="D16" s="19">
        <f>344+367</f>
        <v>711</v>
      </c>
      <c r="E16" s="19">
        <f>318+144</f>
        <v>462</v>
      </c>
      <c r="F16" s="19">
        <v>13</v>
      </c>
      <c r="G16" s="19">
        <f t="shared" si="0"/>
        <v>1754</v>
      </c>
      <c r="H16" s="19"/>
      <c r="I16" s="19"/>
      <c r="J16" s="19"/>
      <c r="K16" s="19"/>
      <c r="L16" s="19"/>
      <c r="M16" s="19"/>
    </row>
    <row r="17" spans="1:13" ht="12.75" customHeight="1">
      <c r="A17" s="7" t="s">
        <v>7</v>
      </c>
      <c r="B17" s="19">
        <v>74</v>
      </c>
      <c r="C17" s="19">
        <v>110</v>
      </c>
      <c r="D17" s="19">
        <v>210</v>
      </c>
      <c r="E17" s="19">
        <v>149</v>
      </c>
      <c r="F17" s="19">
        <v>4</v>
      </c>
      <c r="G17" s="19">
        <f t="shared" si="0"/>
        <v>547</v>
      </c>
      <c r="H17" s="19"/>
      <c r="I17" s="19"/>
      <c r="J17" s="19"/>
      <c r="K17" s="19"/>
      <c r="L17" s="19"/>
      <c r="M17" s="19"/>
    </row>
    <row r="18" spans="1:13" ht="12.75" customHeight="1">
      <c r="A18" s="7" t="s">
        <v>8</v>
      </c>
      <c r="B18" s="19">
        <v>120</v>
      </c>
      <c r="C18" s="19">
        <v>148</v>
      </c>
      <c r="D18" s="19">
        <f>177+164</f>
        <v>341</v>
      </c>
      <c r="E18" s="19">
        <f>139+56</f>
        <v>195</v>
      </c>
      <c r="F18" s="19">
        <v>5</v>
      </c>
      <c r="G18" s="19">
        <f t="shared" si="0"/>
        <v>809</v>
      </c>
      <c r="H18" s="19"/>
      <c r="I18" s="19"/>
      <c r="J18" s="19"/>
      <c r="K18" s="19"/>
      <c r="L18" s="19"/>
      <c r="M18" s="19"/>
    </row>
    <row r="19" spans="1:13" ht="12.75" customHeight="1">
      <c r="A19" s="7" t="s">
        <v>9</v>
      </c>
      <c r="B19" s="19">
        <v>64</v>
      </c>
      <c r="C19" s="19">
        <v>114</v>
      </c>
      <c r="D19" s="19">
        <f>119+111</f>
        <v>230</v>
      </c>
      <c r="E19" s="19">
        <f>111+49</f>
        <v>160</v>
      </c>
      <c r="F19" s="19">
        <v>5</v>
      </c>
      <c r="G19" s="19">
        <f t="shared" si="0"/>
        <v>573</v>
      </c>
      <c r="H19" s="19"/>
      <c r="I19" s="19"/>
      <c r="J19" s="19"/>
      <c r="K19" s="19"/>
      <c r="L19" s="19"/>
      <c r="M19" s="19"/>
    </row>
    <row r="20" spans="1:7" ht="19.5" customHeight="1">
      <c r="A20" s="47" t="s">
        <v>79</v>
      </c>
      <c r="B20" s="47"/>
      <c r="C20" s="47"/>
      <c r="D20" s="47"/>
      <c r="E20" s="47"/>
      <c r="F20" s="47"/>
      <c r="G20" s="47"/>
    </row>
    <row r="21" spans="1:13" ht="12.75" customHeight="1">
      <c r="A21" s="31" t="s">
        <v>19</v>
      </c>
      <c r="B21" s="19">
        <f>102+3273</f>
        <v>3375</v>
      </c>
      <c r="C21" s="19">
        <v>6677</v>
      </c>
      <c r="D21" s="19">
        <f>7163+7856</f>
        <v>15019</v>
      </c>
      <c r="E21" s="19">
        <f>9661+3281</f>
        <v>12942</v>
      </c>
      <c r="F21" s="19">
        <f>316+8+94</f>
        <v>418</v>
      </c>
      <c r="G21" s="19">
        <f>SUM(B21:F21)</f>
        <v>38431</v>
      </c>
      <c r="H21" s="19"/>
      <c r="I21" s="19"/>
      <c r="J21" s="19"/>
      <c r="K21" s="19"/>
      <c r="L21" s="19"/>
      <c r="M21" s="19"/>
    </row>
    <row r="22" spans="1:13" ht="12.75" customHeight="1">
      <c r="A22" s="7" t="s">
        <v>20</v>
      </c>
      <c r="B22" s="19">
        <f aca="true" t="shared" si="1" ref="B22:G22">B23-B21</f>
        <v>6088</v>
      </c>
      <c r="C22" s="19">
        <f t="shared" si="1"/>
        <v>12682</v>
      </c>
      <c r="D22" s="19">
        <f t="shared" si="1"/>
        <v>31272</v>
      </c>
      <c r="E22" s="19">
        <f t="shared" si="1"/>
        <v>19293</v>
      </c>
      <c r="F22" s="19">
        <f t="shared" si="1"/>
        <v>1343</v>
      </c>
      <c r="G22" s="19">
        <f t="shared" si="1"/>
        <v>70678</v>
      </c>
      <c r="H22" s="19"/>
      <c r="I22" s="19"/>
      <c r="J22" s="19"/>
      <c r="K22" s="19"/>
      <c r="L22" s="19"/>
      <c r="M22" s="19"/>
    </row>
    <row r="23" spans="1:13" s="5" customFormat="1" ht="12.75" customHeight="1">
      <c r="A23" s="7" t="s">
        <v>80</v>
      </c>
      <c r="B23" s="19">
        <f>233+9230</f>
        <v>9463</v>
      </c>
      <c r="C23" s="19">
        <v>19359</v>
      </c>
      <c r="D23" s="19">
        <f>21688+24603</f>
        <v>46291</v>
      </c>
      <c r="E23" s="19">
        <f>22224+10011</f>
        <v>32235</v>
      </c>
      <c r="F23" s="19">
        <f>932+24+805</f>
        <v>1761</v>
      </c>
      <c r="G23" s="19">
        <f>SUM(B23:F23)</f>
        <v>109109</v>
      </c>
      <c r="H23" s="19"/>
      <c r="I23" s="19"/>
      <c r="J23" s="19"/>
      <c r="K23" s="19"/>
      <c r="L23" s="19"/>
      <c r="M23" s="19"/>
    </row>
    <row r="24" spans="1:7" s="5" customFormat="1" ht="26.25" customHeight="1">
      <c r="A24" s="18" t="s">
        <v>36</v>
      </c>
      <c r="B24" s="24">
        <f>+B9/B23*100</f>
        <v>8.940082426291873</v>
      </c>
      <c r="C24" s="24">
        <f>+C7/C23*100</f>
        <v>7.918797458546413</v>
      </c>
      <c r="D24" s="24">
        <f>+D7/D23*100</f>
        <v>7.152578254952366</v>
      </c>
      <c r="E24" s="24">
        <f>+E7/E23*100</f>
        <v>6.185822863347293</v>
      </c>
      <c r="F24" s="24">
        <f>+F7/F23*100</f>
        <v>3.3503691084611016</v>
      </c>
      <c r="G24" s="24">
        <f>+G7/G23*100</f>
        <v>7.1167364745346395</v>
      </c>
    </row>
    <row r="25" spans="1:7" ht="12.75">
      <c r="A25" s="10"/>
      <c r="B25" s="6"/>
      <c r="C25" s="6"/>
      <c r="D25" s="6"/>
      <c r="E25" s="6"/>
      <c r="F25" s="6"/>
      <c r="G25" s="6"/>
    </row>
    <row r="26" spans="1:7" ht="13.5" customHeight="1">
      <c r="A26" s="7" t="s">
        <v>21</v>
      </c>
      <c r="B26" s="7"/>
      <c r="C26" s="7"/>
      <c r="D26" s="7"/>
      <c r="E26" s="7"/>
      <c r="F26" s="7"/>
      <c r="G26" s="7"/>
    </row>
    <row r="27" ht="14.25">
      <c r="A27" s="12" t="s">
        <v>71</v>
      </c>
    </row>
    <row r="28" ht="12.75">
      <c r="A28" s="1" t="s">
        <v>81</v>
      </c>
    </row>
    <row r="30" spans="2:7" ht="12.75">
      <c r="B30" s="19"/>
      <c r="C30" s="19"/>
      <c r="D30" s="19"/>
      <c r="E30" s="19"/>
      <c r="F30" s="19"/>
      <c r="G30" s="19"/>
    </row>
    <row r="31" spans="2:7" ht="12.75">
      <c r="B31" s="19"/>
      <c r="C31" s="19"/>
      <c r="D31" s="19"/>
      <c r="E31" s="19"/>
      <c r="F31" s="19"/>
      <c r="G31" s="19"/>
    </row>
    <row r="32" spans="2:7" ht="12.75">
      <c r="B32" s="19"/>
      <c r="C32" s="19"/>
      <c r="D32" s="19"/>
      <c r="E32" s="19"/>
      <c r="F32" s="19"/>
      <c r="G32" s="19"/>
    </row>
    <row r="33" spans="2:7" ht="12.75">
      <c r="B33" s="19"/>
      <c r="C33" s="19"/>
      <c r="D33" s="19"/>
      <c r="E33" s="19"/>
      <c r="F33" s="19"/>
      <c r="G33" s="19"/>
    </row>
    <row r="34" spans="2:7" ht="12.75">
      <c r="B34" s="19"/>
      <c r="C34" s="19"/>
      <c r="D34" s="19"/>
      <c r="E34" s="19"/>
      <c r="F34" s="19"/>
      <c r="G34" s="19"/>
    </row>
    <row r="35" spans="2:7" ht="12.75">
      <c r="B35" s="19"/>
      <c r="C35" s="19"/>
      <c r="D35" s="19"/>
      <c r="E35" s="19"/>
      <c r="F35" s="19"/>
      <c r="G35" s="19"/>
    </row>
    <row r="36" spans="2:7" ht="12.75">
      <c r="B36" s="19"/>
      <c r="C36" s="19"/>
      <c r="D36" s="19"/>
      <c r="E36" s="19"/>
      <c r="F36" s="19"/>
      <c r="G36" s="19"/>
    </row>
    <row r="37" spans="2:7" ht="12.75">
      <c r="B37" s="19"/>
      <c r="C37" s="19"/>
      <c r="D37" s="19"/>
      <c r="E37" s="19"/>
      <c r="F37" s="19"/>
      <c r="G37" s="19"/>
    </row>
    <row r="38" spans="2:7" ht="12.75">
      <c r="B38" s="19"/>
      <c r="C38" s="19"/>
      <c r="D38" s="19"/>
      <c r="E38" s="19"/>
      <c r="F38" s="19"/>
      <c r="G38" s="19"/>
    </row>
    <row r="39" spans="2:7" ht="12.75">
      <c r="B39" s="19"/>
      <c r="C39" s="19"/>
      <c r="D39" s="19"/>
      <c r="E39" s="19"/>
      <c r="F39" s="19"/>
      <c r="G39" s="19"/>
    </row>
    <row r="40" spans="2:7" ht="12.75">
      <c r="B40" s="19"/>
      <c r="C40" s="19"/>
      <c r="D40" s="19"/>
      <c r="E40" s="19"/>
      <c r="F40" s="19"/>
      <c r="G40" s="19"/>
    </row>
    <row r="41" spans="2:7" ht="12.75">
      <c r="B41" s="19"/>
      <c r="C41" s="19"/>
      <c r="D41" s="19"/>
      <c r="E41" s="19"/>
      <c r="F41" s="19"/>
      <c r="G41" s="19"/>
    </row>
    <row r="42" spans="2:7" ht="12.75">
      <c r="B42" s="19"/>
      <c r="C42" s="19"/>
      <c r="D42" s="19"/>
      <c r="E42" s="19"/>
      <c r="F42" s="19"/>
      <c r="G42" s="19"/>
    </row>
    <row r="43" spans="2:7" ht="12.75">
      <c r="B43" s="19"/>
      <c r="C43" s="19"/>
      <c r="D43" s="19"/>
      <c r="E43" s="19"/>
      <c r="F43" s="19"/>
      <c r="G43" s="19"/>
    </row>
    <row r="44" spans="2:7" ht="12.75">
      <c r="B44" s="19"/>
      <c r="C44" s="19"/>
      <c r="D44" s="19"/>
      <c r="E44" s="19"/>
      <c r="F44" s="19"/>
      <c r="G44" s="19"/>
    </row>
  </sheetData>
  <sheetProtection/>
  <mergeCells count="3">
    <mergeCell ref="A4:G4"/>
    <mergeCell ref="A10:G10"/>
    <mergeCell ref="A20:G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7 A8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24" sqref="B24"/>
    </sheetView>
  </sheetViews>
  <sheetFormatPr defaultColWidth="8.66015625" defaultRowHeight="20.25"/>
  <cols>
    <col min="1" max="1" width="8.5" style="1" customWidth="1"/>
    <col min="2" max="6" width="7.16015625" style="1" customWidth="1"/>
    <col min="7" max="7" width="7.5" style="1" customWidth="1"/>
    <col min="8" max="16384" width="8.83203125" style="1" customWidth="1"/>
  </cols>
  <sheetData>
    <row r="1" spans="1:7" ht="24.75" customHeight="1">
      <c r="A1" s="13" t="s">
        <v>35</v>
      </c>
      <c r="B1" s="2"/>
      <c r="C1" s="2"/>
      <c r="D1" s="2"/>
      <c r="E1" s="2"/>
      <c r="F1" s="2"/>
      <c r="G1" s="2"/>
    </row>
    <row r="2" spans="1:7" ht="19.5" customHeight="1">
      <c r="A2" s="14" t="s">
        <v>33</v>
      </c>
      <c r="B2" s="2"/>
      <c r="C2" s="2"/>
      <c r="D2" s="2"/>
      <c r="E2" s="2"/>
      <c r="F2" s="2"/>
      <c r="G2" s="3"/>
    </row>
    <row r="3" spans="1:7" ht="33.75" customHeight="1">
      <c r="A3" s="15"/>
      <c r="B3" s="16" t="s">
        <v>17</v>
      </c>
      <c r="C3" s="16" t="s">
        <v>15</v>
      </c>
      <c r="D3" s="16" t="s">
        <v>24</v>
      </c>
      <c r="E3" s="16" t="s">
        <v>25</v>
      </c>
      <c r="F3" s="16" t="s">
        <v>70</v>
      </c>
      <c r="G3" s="15" t="s">
        <v>14</v>
      </c>
    </row>
    <row r="4" spans="1:7" ht="19.5" customHeight="1">
      <c r="A4" s="46" t="s">
        <v>10</v>
      </c>
      <c r="B4" s="46"/>
      <c r="C4" s="46"/>
      <c r="D4" s="46"/>
      <c r="E4" s="46"/>
      <c r="F4" s="46"/>
      <c r="G4" s="46"/>
    </row>
    <row r="5" spans="1:7" ht="12.75" customHeight="1">
      <c r="A5" s="41" t="s">
        <v>67</v>
      </c>
      <c r="B5" s="19">
        <v>851</v>
      </c>
      <c r="C5" s="19">
        <v>1523</v>
      </c>
      <c r="D5" s="19">
        <v>3307</v>
      </c>
      <c r="E5" s="19">
        <v>2063</v>
      </c>
      <c r="F5" s="19">
        <v>59</v>
      </c>
      <c r="G5" s="19">
        <f>SUM(B5:F5)</f>
        <v>7803</v>
      </c>
    </row>
    <row r="6" spans="1:7" ht="12.75" customHeight="1">
      <c r="A6" s="41" t="s">
        <v>68</v>
      </c>
      <c r="B6" s="19">
        <f>SUM(B11:B19)</f>
        <v>840</v>
      </c>
      <c r="C6" s="19">
        <f>SUM(C11:C19)</f>
        <v>1439</v>
      </c>
      <c r="D6" s="19">
        <f>SUM(D11:D19)</f>
        <v>2952</v>
      </c>
      <c r="E6" s="19">
        <f>SUM(E11:E19)</f>
        <v>1975</v>
      </c>
      <c r="F6" s="19">
        <f>SUM(F11:F19)</f>
        <v>55</v>
      </c>
      <c r="G6" s="19">
        <f>SUM(B6:F6)</f>
        <v>7261</v>
      </c>
    </row>
    <row r="7" spans="1:7" ht="12.75" customHeight="1">
      <c r="A7" s="41" t="s">
        <v>69</v>
      </c>
      <c r="B7" s="19">
        <v>863</v>
      </c>
      <c r="C7" s="19">
        <v>1510</v>
      </c>
      <c r="D7" s="19">
        <v>3341</v>
      </c>
      <c r="E7" s="19">
        <v>2016</v>
      </c>
      <c r="F7" s="19">
        <f>SUM(F12:F20)</f>
        <v>49</v>
      </c>
      <c r="G7" s="19">
        <f>SUM(B7:F7)</f>
        <v>7779</v>
      </c>
    </row>
    <row r="8" spans="1:7" ht="12.75" customHeight="1">
      <c r="A8" s="41" t="s">
        <v>72</v>
      </c>
      <c r="B8" s="19">
        <v>782</v>
      </c>
      <c r="C8" s="19">
        <v>1468</v>
      </c>
      <c r="D8" s="19">
        <f>1423+1512</f>
        <v>2935</v>
      </c>
      <c r="E8" s="19">
        <f>1276+608</f>
        <v>1884</v>
      </c>
      <c r="F8" s="19">
        <v>61</v>
      </c>
      <c r="G8" s="19">
        <f>SUM(B8:F8)</f>
        <v>7130</v>
      </c>
    </row>
    <row r="9" spans="1:7" ht="12.75" customHeight="1">
      <c r="A9" s="41" t="s">
        <v>77</v>
      </c>
      <c r="B9" s="19">
        <f>41+799</f>
        <v>840</v>
      </c>
      <c r="C9" s="19">
        <v>1439</v>
      </c>
      <c r="D9" s="19">
        <f>1441+1511</f>
        <v>2952</v>
      </c>
      <c r="E9" s="19">
        <f>1377+598</f>
        <v>1975</v>
      </c>
      <c r="F9" s="19">
        <v>55</v>
      </c>
      <c r="G9" s="19">
        <f>SUM(B9:F9)</f>
        <v>7261</v>
      </c>
    </row>
    <row r="10" spans="1:7" ht="19.5" customHeight="1">
      <c r="A10" s="47" t="s">
        <v>78</v>
      </c>
      <c r="B10" s="47"/>
      <c r="C10" s="47"/>
      <c r="D10" s="47"/>
      <c r="E10" s="47"/>
      <c r="F10" s="47"/>
      <c r="G10" s="47"/>
    </row>
    <row r="11" spans="1:7" ht="12.75" customHeight="1">
      <c r="A11" s="7" t="s">
        <v>1</v>
      </c>
      <c r="B11" s="19">
        <v>46</v>
      </c>
      <c r="C11" s="19">
        <v>63</v>
      </c>
      <c r="D11" s="19">
        <f>57+77</f>
        <v>134</v>
      </c>
      <c r="E11" s="19">
        <f>77+37</f>
        <v>114</v>
      </c>
      <c r="F11" s="19">
        <v>6</v>
      </c>
      <c r="G11" s="19">
        <f aca="true" t="shared" si="0" ref="G11:G19">SUM(B11:F11)</f>
        <v>363</v>
      </c>
    </row>
    <row r="12" spans="1:7" ht="12.75" customHeight="1">
      <c r="A12" s="7" t="s">
        <v>2</v>
      </c>
      <c r="B12" s="19">
        <v>51</v>
      </c>
      <c r="C12" s="19">
        <v>83</v>
      </c>
      <c r="D12" s="19">
        <f>79+98</f>
        <v>177</v>
      </c>
      <c r="E12" s="19">
        <f>75+35</f>
        <v>110</v>
      </c>
      <c r="F12" s="19">
        <v>2</v>
      </c>
      <c r="G12" s="19">
        <f t="shared" si="0"/>
        <v>423</v>
      </c>
    </row>
    <row r="13" spans="1:7" ht="12.75" customHeight="1">
      <c r="A13" s="7" t="s">
        <v>6</v>
      </c>
      <c r="B13" s="19">
        <v>197</v>
      </c>
      <c r="C13" s="19">
        <v>322</v>
      </c>
      <c r="D13" s="19">
        <f>353+328</f>
        <v>681</v>
      </c>
      <c r="E13" s="19">
        <f>302+123</f>
        <v>425</v>
      </c>
      <c r="F13" s="19">
        <v>6</v>
      </c>
      <c r="G13" s="19">
        <f t="shared" si="0"/>
        <v>1631</v>
      </c>
    </row>
    <row r="14" spans="1:7" ht="12.75" customHeight="1">
      <c r="A14" s="7" t="s">
        <v>3</v>
      </c>
      <c r="B14" s="19">
        <v>8</v>
      </c>
      <c r="C14" s="19">
        <v>8</v>
      </c>
      <c r="D14" s="19">
        <f>14+16</f>
        <v>30</v>
      </c>
      <c r="E14" s="19">
        <v>18</v>
      </c>
      <c r="F14" s="19">
        <v>1</v>
      </c>
      <c r="G14" s="19">
        <f t="shared" si="0"/>
        <v>65</v>
      </c>
    </row>
    <row r="15" spans="1:7" ht="12.75" customHeight="1">
      <c r="A15" s="7" t="s">
        <v>4</v>
      </c>
      <c r="B15" s="19">
        <v>100</v>
      </c>
      <c r="C15" s="19">
        <v>180</v>
      </c>
      <c r="D15" s="19">
        <f>168+209</f>
        <v>377</v>
      </c>
      <c r="E15" s="19">
        <f>199+82</f>
        <v>281</v>
      </c>
      <c r="F15" s="19">
        <v>12</v>
      </c>
      <c r="G15" s="19">
        <f t="shared" si="0"/>
        <v>950</v>
      </c>
    </row>
    <row r="16" spans="1:7" ht="12.75" customHeight="1">
      <c r="A16" s="7" t="s">
        <v>5</v>
      </c>
      <c r="B16" s="19">
        <v>191</v>
      </c>
      <c r="C16" s="19">
        <v>397</v>
      </c>
      <c r="D16" s="19">
        <f>355+385</f>
        <v>740</v>
      </c>
      <c r="E16" s="19">
        <f>328+158</f>
        <v>486</v>
      </c>
      <c r="F16" s="19">
        <v>17</v>
      </c>
      <c r="G16" s="19">
        <f t="shared" si="0"/>
        <v>1831</v>
      </c>
    </row>
    <row r="17" spans="1:7" ht="12.75" customHeight="1">
      <c r="A17" s="7" t="s">
        <v>7</v>
      </c>
      <c r="B17" s="19">
        <v>83</v>
      </c>
      <c r="C17" s="19">
        <v>125</v>
      </c>
      <c r="D17" s="19">
        <f>129+127</f>
        <v>256</v>
      </c>
      <c r="E17" s="19">
        <f>119+57</f>
        <v>176</v>
      </c>
      <c r="F17" s="19">
        <v>4</v>
      </c>
      <c r="G17" s="19">
        <f t="shared" si="0"/>
        <v>644</v>
      </c>
    </row>
    <row r="18" spans="1:7" ht="12.75" customHeight="1">
      <c r="A18" s="7" t="s">
        <v>8</v>
      </c>
      <c r="B18" s="19">
        <v>110</v>
      </c>
      <c r="C18" s="19">
        <v>146</v>
      </c>
      <c r="D18" s="19">
        <f>173+155</f>
        <v>328</v>
      </c>
      <c r="E18" s="19">
        <v>195</v>
      </c>
      <c r="F18" s="19">
        <v>4</v>
      </c>
      <c r="G18" s="19">
        <f t="shared" si="0"/>
        <v>783</v>
      </c>
    </row>
    <row r="19" spans="1:7" ht="12.75" customHeight="1">
      <c r="A19" s="7" t="s">
        <v>9</v>
      </c>
      <c r="B19" s="19">
        <v>54</v>
      </c>
      <c r="C19" s="19">
        <v>115</v>
      </c>
      <c r="D19" s="19">
        <f>113+116</f>
        <v>229</v>
      </c>
      <c r="E19" s="19">
        <f>123+47</f>
        <v>170</v>
      </c>
      <c r="F19" s="19">
        <v>3</v>
      </c>
      <c r="G19" s="19">
        <f t="shared" si="0"/>
        <v>571</v>
      </c>
    </row>
    <row r="20" spans="1:7" ht="19.5" customHeight="1">
      <c r="A20" s="47" t="s">
        <v>79</v>
      </c>
      <c r="B20" s="47"/>
      <c r="C20" s="47"/>
      <c r="D20" s="47"/>
      <c r="E20" s="47"/>
      <c r="F20" s="47"/>
      <c r="G20" s="47"/>
    </row>
    <row r="21" spans="1:7" ht="12.75" customHeight="1">
      <c r="A21" s="7" t="s">
        <v>19</v>
      </c>
      <c r="B21" s="19">
        <f>105+3280</f>
        <v>3385</v>
      </c>
      <c r="C21" s="19">
        <v>6502</v>
      </c>
      <c r="D21" s="19">
        <f>6986+7802</f>
        <v>14788</v>
      </c>
      <c r="E21" s="19">
        <f>6976+3299</f>
        <v>10275</v>
      </c>
      <c r="F21" s="19">
        <f>319+8+84</f>
        <v>411</v>
      </c>
      <c r="G21" s="19">
        <v>38914</v>
      </c>
    </row>
    <row r="22" spans="1:7" ht="12.75" customHeight="1">
      <c r="A22" s="7" t="s">
        <v>20</v>
      </c>
      <c r="B22" s="19">
        <f aca="true" t="shared" si="1" ref="B22:G22">B23-B21</f>
        <v>6454</v>
      </c>
      <c r="C22" s="19">
        <f t="shared" si="1"/>
        <v>14448</v>
      </c>
      <c r="D22" s="19">
        <f t="shared" si="1"/>
        <v>34213</v>
      </c>
      <c r="E22" s="19">
        <f t="shared" si="1"/>
        <v>22869</v>
      </c>
      <c r="F22" s="19">
        <f t="shared" si="1"/>
        <v>1448</v>
      </c>
      <c r="G22" s="19">
        <f t="shared" si="1"/>
        <v>75879</v>
      </c>
    </row>
    <row r="23" spans="1:7" s="5" customFormat="1" ht="12.75" customHeight="1">
      <c r="A23" s="7" t="s">
        <v>80</v>
      </c>
      <c r="B23" s="19">
        <f>236+9603</f>
        <v>9839</v>
      </c>
      <c r="C23" s="19">
        <v>20950</v>
      </c>
      <c r="D23" s="19">
        <f>23302+25699</f>
        <v>49001</v>
      </c>
      <c r="E23" s="19">
        <f>22916+10228</f>
        <v>33144</v>
      </c>
      <c r="F23" s="19">
        <f>955+25+879</f>
        <v>1859</v>
      </c>
      <c r="G23" s="19">
        <f>B23+C23+D23+E23+F23</f>
        <v>114793</v>
      </c>
    </row>
    <row r="24" spans="1:7" s="5" customFormat="1" ht="26.25" customHeight="1">
      <c r="A24" s="18" t="s">
        <v>36</v>
      </c>
      <c r="B24" s="24">
        <f aca="true" t="shared" si="2" ref="B24:G24">+B9/B23*100</f>
        <v>8.537452993190364</v>
      </c>
      <c r="C24" s="24">
        <f t="shared" si="2"/>
        <v>6.868735083532219</v>
      </c>
      <c r="D24" s="24">
        <f t="shared" si="2"/>
        <v>6.024366849656129</v>
      </c>
      <c r="E24" s="24">
        <f t="shared" si="2"/>
        <v>5.958846246681149</v>
      </c>
      <c r="F24" s="24">
        <f t="shared" si="2"/>
        <v>2.9585798816568047</v>
      </c>
      <c r="G24" s="24">
        <f t="shared" si="2"/>
        <v>6.325298580923924</v>
      </c>
    </row>
    <row r="25" spans="1:7" ht="12.75">
      <c r="A25" s="10"/>
      <c r="B25" s="6"/>
      <c r="C25" s="6"/>
      <c r="D25" s="6"/>
      <c r="E25" s="6"/>
      <c r="F25" s="6"/>
      <c r="G25" s="6"/>
    </row>
    <row r="26" spans="1:7" ht="13.5" customHeight="1">
      <c r="A26" s="7" t="s">
        <v>21</v>
      </c>
      <c r="B26" s="7"/>
      <c r="C26" s="7"/>
      <c r="D26" s="7"/>
      <c r="E26" s="7"/>
      <c r="F26" s="7"/>
      <c r="G26" s="7"/>
    </row>
    <row r="27" ht="14.25">
      <c r="A27" s="12" t="s">
        <v>71</v>
      </c>
    </row>
    <row r="28" ht="12.75">
      <c r="A28" s="1" t="s">
        <v>81</v>
      </c>
    </row>
    <row r="30" spans="1:7" ht="12.75">
      <c r="A30" s="29"/>
      <c r="B30" s="19"/>
      <c r="C30" s="19"/>
      <c r="D30" s="19"/>
      <c r="E30" s="19"/>
      <c r="F30" s="19"/>
      <c r="G30" s="19"/>
    </row>
    <row r="31" spans="1:7" ht="12.75">
      <c r="A31" s="29"/>
      <c r="B31" s="19"/>
      <c r="C31" s="19"/>
      <c r="D31" s="19"/>
      <c r="E31" s="19"/>
      <c r="F31" s="19"/>
      <c r="G31" s="19"/>
    </row>
    <row r="32" spans="1:7" ht="12.75">
      <c r="A32" s="30"/>
      <c r="B32" s="19"/>
      <c r="C32" s="19"/>
      <c r="D32" s="19"/>
      <c r="E32" s="19"/>
      <c r="F32" s="19"/>
      <c r="G32" s="19"/>
    </row>
    <row r="33" spans="1:7" ht="12.75">
      <c r="A33" s="29"/>
      <c r="B33" s="19"/>
      <c r="C33" s="19"/>
      <c r="D33" s="19"/>
      <c r="E33" s="19"/>
      <c r="F33" s="19"/>
      <c r="G33" s="19"/>
    </row>
    <row r="34" spans="1:7" ht="12.75">
      <c r="A34" s="29"/>
      <c r="B34" s="19"/>
      <c r="C34" s="19"/>
      <c r="D34" s="19"/>
      <c r="E34" s="19"/>
      <c r="F34" s="19"/>
      <c r="G34" s="19"/>
    </row>
    <row r="35" spans="1:7" ht="12.75">
      <c r="A35" s="30"/>
      <c r="B35" s="19"/>
      <c r="C35" s="19"/>
      <c r="D35" s="19"/>
      <c r="E35" s="19"/>
      <c r="F35" s="19"/>
      <c r="G35" s="19"/>
    </row>
    <row r="36" spans="1:7" ht="12.75">
      <c r="A36" s="29"/>
      <c r="B36" s="19"/>
      <c r="C36" s="19"/>
      <c r="D36" s="19"/>
      <c r="E36" s="19"/>
      <c r="F36" s="19"/>
      <c r="G36" s="19"/>
    </row>
    <row r="37" spans="1:7" ht="12.75">
      <c r="A37" s="29"/>
      <c r="B37" s="19"/>
      <c r="C37" s="19"/>
      <c r="D37" s="19"/>
      <c r="E37" s="19"/>
      <c r="F37" s="19"/>
      <c r="G37" s="19"/>
    </row>
    <row r="38" spans="1:7" ht="12.75">
      <c r="A38" s="29"/>
      <c r="B38" s="19"/>
      <c r="C38" s="19"/>
      <c r="D38" s="19"/>
      <c r="E38" s="19"/>
      <c r="F38" s="19"/>
      <c r="G38" s="19"/>
    </row>
  </sheetData>
  <sheetProtection/>
  <mergeCells count="3">
    <mergeCell ref="A4:G4"/>
    <mergeCell ref="A10:G10"/>
    <mergeCell ref="A20:G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F7:G7" numberStoredAsText="1" formulaRange="1"/>
    <ignoredError sqref="A5:G6 A8:G9 A7:E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00">
      <selection activeCell="I11" sqref="I11"/>
    </sheetView>
  </sheetViews>
  <sheetFormatPr defaultColWidth="8.66015625" defaultRowHeight="20.25"/>
  <cols>
    <col min="1" max="1" width="8.41015625" style="1" customWidth="1"/>
    <col min="2" max="6" width="8" style="1" customWidth="1"/>
    <col min="7" max="16384" width="8.83203125" style="1" customWidth="1"/>
  </cols>
  <sheetData>
    <row r="1" spans="1:6" ht="24.75" customHeight="1">
      <c r="A1" s="17" t="s">
        <v>47</v>
      </c>
      <c r="B1" s="3"/>
      <c r="C1" s="3"/>
      <c r="D1" s="3"/>
      <c r="E1" s="3"/>
      <c r="F1" s="3"/>
    </row>
    <row r="2" spans="1:6" ht="39.75" customHeight="1">
      <c r="A2" s="15"/>
      <c r="B2" s="16" t="s">
        <v>26</v>
      </c>
      <c r="C2" s="16" t="s">
        <v>27</v>
      </c>
      <c r="D2" s="50" t="s">
        <v>85</v>
      </c>
      <c r="E2" s="50"/>
      <c r="F2" s="16" t="s">
        <v>14</v>
      </c>
    </row>
    <row r="3" spans="1:6" ht="19.5" customHeight="1">
      <c r="A3" s="46" t="s">
        <v>37</v>
      </c>
      <c r="B3" s="46"/>
      <c r="C3" s="46"/>
      <c r="D3" s="46"/>
      <c r="E3" s="46"/>
      <c r="F3" s="46"/>
    </row>
    <row r="4" spans="1:6" ht="15.75" customHeight="1">
      <c r="A4" s="47" t="s">
        <v>10</v>
      </c>
      <c r="B4" s="47"/>
      <c r="C4" s="47"/>
      <c r="D4" s="47"/>
      <c r="E4" s="47"/>
      <c r="F4" s="47"/>
    </row>
    <row r="5" spans="1:6" ht="12.75" customHeight="1">
      <c r="A5" s="41" t="s">
        <v>67</v>
      </c>
      <c r="B5" s="23">
        <v>2.2</v>
      </c>
      <c r="C5" s="23">
        <v>3.8</v>
      </c>
      <c r="D5" s="48">
        <v>3.4</v>
      </c>
      <c r="E5" s="48"/>
      <c r="F5" s="23">
        <v>9.4</v>
      </c>
    </row>
    <row r="6" spans="1:6" ht="12.75" customHeight="1">
      <c r="A6" s="41" t="s">
        <v>68</v>
      </c>
      <c r="B6" s="23">
        <v>2.2</v>
      </c>
      <c r="C6" s="23">
        <v>3.8</v>
      </c>
      <c r="D6" s="48">
        <v>3.2</v>
      </c>
      <c r="E6" s="48"/>
      <c r="F6" s="23">
        <v>9.1</v>
      </c>
    </row>
    <row r="7" spans="1:6" ht="12.75" customHeight="1">
      <c r="A7" s="41" t="s">
        <v>69</v>
      </c>
      <c r="B7" s="23">
        <v>2.2</v>
      </c>
      <c r="C7" s="23">
        <v>3.8</v>
      </c>
      <c r="D7" s="48">
        <v>3.2</v>
      </c>
      <c r="E7" s="48"/>
      <c r="F7" s="23">
        <v>9.2</v>
      </c>
    </row>
    <row r="8" spans="1:6" ht="12.75" customHeight="1">
      <c r="A8" s="41" t="s">
        <v>72</v>
      </c>
      <c r="B8" s="23">
        <v>2.1795232402086704</v>
      </c>
      <c r="C8" s="23">
        <v>3.590853862966744</v>
      </c>
      <c r="D8" s="48">
        <v>3.2</v>
      </c>
      <c r="E8" s="48"/>
      <c r="F8" s="23">
        <v>9</v>
      </c>
    </row>
    <row r="9" spans="1:6" ht="19.5" customHeight="1">
      <c r="A9" s="47" t="s">
        <v>82</v>
      </c>
      <c r="B9" s="47"/>
      <c r="C9" s="47"/>
      <c r="D9" s="47"/>
      <c r="E9" s="47"/>
      <c r="F9" s="47"/>
    </row>
    <row r="10" spans="1:7" ht="12.75" customHeight="1">
      <c r="A10" s="7" t="s">
        <v>1</v>
      </c>
      <c r="B10" s="23">
        <v>0.9338955750928952</v>
      </c>
      <c r="C10" s="23">
        <v>1.9425027961932217</v>
      </c>
      <c r="D10" s="48">
        <v>1.5</v>
      </c>
      <c r="E10" s="48"/>
      <c r="F10" s="23">
        <v>4.379420896847388</v>
      </c>
      <c r="G10" s="23"/>
    </row>
    <row r="11" spans="1:7" ht="12.75" customHeight="1">
      <c r="A11" s="7" t="s">
        <v>2</v>
      </c>
      <c r="B11" s="23">
        <v>1.520443352467415</v>
      </c>
      <c r="C11" s="23">
        <v>3.53668345030464</v>
      </c>
      <c r="D11" s="48">
        <v>3</v>
      </c>
      <c r="E11" s="48"/>
      <c r="F11" s="23">
        <v>8.02456213802247</v>
      </c>
      <c r="G11" s="23"/>
    </row>
    <row r="12" spans="1:7" ht="12.75" customHeight="1">
      <c r="A12" s="7" t="s">
        <v>6</v>
      </c>
      <c r="B12" s="23">
        <v>2.8313964259150195</v>
      </c>
      <c r="C12" s="23">
        <v>4.353087669139531</v>
      </c>
      <c r="D12" s="48">
        <v>3.8</v>
      </c>
      <c r="E12" s="48"/>
      <c r="F12" s="23">
        <v>11</v>
      </c>
      <c r="G12" s="23"/>
    </row>
    <row r="13" spans="1:7" ht="12.75" customHeight="1">
      <c r="A13" s="7" t="s">
        <v>3</v>
      </c>
      <c r="B13" s="23">
        <v>2.1381436763392214</v>
      </c>
      <c r="C13" s="23">
        <v>4.1667867331354635</v>
      </c>
      <c r="D13" s="48">
        <v>5.9</v>
      </c>
      <c r="E13" s="48"/>
      <c r="F13" s="23">
        <v>12.2</v>
      </c>
      <c r="G13" s="23"/>
    </row>
    <row r="14" spans="1:7" ht="12.75" customHeight="1">
      <c r="A14" s="7" t="s">
        <v>4</v>
      </c>
      <c r="B14" s="23">
        <v>3.041547446459752</v>
      </c>
      <c r="C14" s="23">
        <v>4.604331493535757</v>
      </c>
      <c r="D14" s="48">
        <v>3.5</v>
      </c>
      <c r="E14" s="48"/>
      <c r="F14" s="23">
        <v>11.1</v>
      </c>
      <c r="G14" s="23"/>
    </row>
    <row r="15" spans="1:7" ht="12.75" customHeight="1">
      <c r="A15" s="7" t="s">
        <v>5</v>
      </c>
      <c r="B15" s="23">
        <v>2.5347880579747404</v>
      </c>
      <c r="C15" s="23">
        <v>3.742327345181091</v>
      </c>
      <c r="D15" s="48">
        <v>3.7</v>
      </c>
      <c r="E15" s="48"/>
      <c r="F15" s="23">
        <v>9.978468361345888</v>
      </c>
      <c r="G15" s="23"/>
    </row>
    <row r="16" spans="1:9" ht="12.75" customHeight="1">
      <c r="A16" s="7" t="s">
        <v>7</v>
      </c>
      <c r="B16" s="23">
        <v>1.4080872631817039</v>
      </c>
      <c r="C16" s="23">
        <v>3.657204022924425</v>
      </c>
      <c r="D16" s="48">
        <v>2.4</v>
      </c>
      <c r="E16" s="48"/>
      <c r="F16" s="23">
        <v>7.508736831039086</v>
      </c>
      <c r="G16" s="23"/>
      <c r="H16" s="23"/>
      <c r="I16" s="23"/>
    </row>
    <row r="17" spans="1:9" ht="12.75" customHeight="1">
      <c r="A17" s="7" t="s">
        <v>8</v>
      </c>
      <c r="B17" s="23">
        <v>1.3926124515936849</v>
      </c>
      <c r="C17" s="23">
        <v>2.6735180220434915</v>
      </c>
      <c r="D17" s="48">
        <v>2</v>
      </c>
      <c r="E17" s="48"/>
      <c r="F17" s="23">
        <v>6.1066428358653555</v>
      </c>
      <c r="G17" s="23"/>
      <c r="H17" s="23"/>
      <c r="I17" s="23"/>
    </row>
    <row r="18" spans="1:9" ht="12.75" customHeight="1">
      <c r="A18" s="7" t="s">
        <v>9</v>
      </c>
      <c r="B18" s="23">
        <v>1.259425619332298</v>
      </c>
      <c r="C18" s="23">
        <v>2.0646321628398328</v>
      </c>
      <c r="D18" s="48">
        <v>2</v>
      </c>
      <c r="E18" s="48"/>
      <c r="F18" s="23">
        <v>5.3473973017551675</v>
      </c>
      <c r="G18" s="23"/>
      <c r="H18" s="23"/>
      <c r="I18" s="23"/>
    </row>
    <row r="19" spans="1:6" ht="19.5" customHeight="1">
      <c r="A19" s="47" t="s">
        <v>83</v>
      </c>
      <c r="B19" s="47"/>
      <c r="C19" s="47"/>
      <c r="D19" s="47"/>
      <c r="E19" s="47"/>
      <c r="F19" s="47"/>
    </row>
    <row r="20" spans="1:11" ht="12.75" customHeight="1">
      <c r="A20" s="7" t="s">
        <v>19</v>
      </c>
      <c r="B20" s="23">
        <v>2.054252913420077</v>
      </c>
      <c r="C20" s="23">
        <v>3.8823864929850265</v>
      </c>
      <c r="D20" s="48">
        <v>3.2</v>
      </c>
      <c r="E20" s="48"/>
      <c r="F20" s="23">
        <v>9.146181834082878</v>
      </c>
      <c r="G20" s="23"/>
      <c r="H20" s="23"/>
      <c r="I20" s="48"/>
      <c r="J20" s="48"/>
      <c r="K20" s="23"/>
    </row>
    <row r="21" spans="1:11" ht="12.75" customHeight="1">
      <c r="A21" s="7" t="s">
        <v>20</v>
      </c>
      <c r="B21" s="23">
        <v>2.113153484779232</v>
      </c>
      <c r="C21" s="23">
        <v>4.864575675963127</v>
      </c>
      <c r="D21" s="48">
        <v>4.6</v>
      </c>
      <c r="E21" s="48"/>
      <c r="F21" s="23">
        <v>11.533619891222047</v>
      </c>
      <c r="G21" s="23"/>
      <c r="H21" s="23"/>
      <c r="I21" s="48"/>
      <c r="J21" s="48"/>
      <c r="K21" s="23"/>
    </row>
    <row r="22" spans="1:11" s="5" customFormat="1" ht="12.75" customHeight="1">
      <c r="A22" s="7" t="s">
        <v>16</v>
      </c>
      <c r="B22" s="23">
        <v>2.092694773865524</v>
      </c>
      <c r="C22" s="23">
        <v>4.52341897589324</v>
      </c>
      <c r="D22" s="48">
        <v>4.1</v>
      </c>
      <c r="E22" s="48"/>
      <c r="F22" s="23">
        <v>10.704359598693435</v>
      </c>
      <c r="G22" s="23"/>
      <c r="H22" s="23"/>
      <c r="I22" s="48"/>
      <c r="J22" s="48"/>
      <c r="K22" s="23"/>
    </row>
    <row r="23" spans="1:7" ht="19.5" customHeight="1">
      <c r="A23" s="47" t="s">
        <v>38</v>
      </c>
      <c r="B23" s="47"/>
      <c r="C23" s="47"/>
      <c r="D23" s="47"/>
      <c r="E23" s="47"/>
      <c r="F23" s="47"/>
      <c r="G23" s="4"/>
    </row>
    <row r="24" spans="1:8" ht="15" customHeight="1">
      <c r="A24" s="47" t="s">
        <v>10</v>
      </c>
      <c r="B24" s="47"/>
      <c r="C24" s="47"/>
      <c r="D24" s="47"/>
      <c r="E24" s="47"/>
      <c r="F24" s="47"/>
      <c r="G24" s="4"/>
      <c r="H24" s="23"/>
    </row>
    <row r="25" spans="1:11" ht="12.75" customHeight="1">
      <c r="A25" s="41" t="s">
        <v>67</v>
      </c>
      <c r="B25" s="23">
        <v>64.8</v>
      </c>
      <c r="C25" s="23">
        <v>109.4</v>
      </c>
      <c r="D25" s="49">
        <v>98.3</v>
      </c>
      <c r="E25" s="49"/>
      <c r="F25" s="23">
        <v>272.6</v>
      </c>
      <c r="G25" s="23"/>
      <c r="H25" s="23"/>
      <c r="I25" s="23"/>
      <c r="J25" s="23"/>
      <c r="K25" s="23"/>
    </row>
    <row r="26" spans="1:11" ht="12.75" customHeight="1">
      <c r="A26" s="41" t="s">
        <v>68</v>
      </c>
      <c r="B26" s="23">
        <v>65.2</v>
      </c>
      <c r="C26" s="23">
        <v>114</v>
      </c>
      <c r="D26" s="49">
        <v>95.7</v>
      </c>
      <c r="E26" s="49"/>
      <c r="F26" s="23">
        <v>274.8</v>
      </c>
      <c r="G26" s="23"/>
      <c r="H26" s="23"/>
      <c r="I26" s="23"/>
      <c r="J26" s="23"/>
      <c r="K26" s="23"/>
    </row>
    <row r="27" spans="1:11" ht="12.75" customHeight="1">
      <c r="A27" s="41" t="s">
        <v>69</v>
      </c>
      <c r="B27" s="23">
        <v>68.1</v>
      </c>
      <c r="C27" s="23">
        <v>117.6</v>
      </c>
      <c r="D27" s="49">
        <v>97.1</v>
      </c>
      <c r="E27" s="49"/>
      <c r="F27" s="23">
        <v>282.8</v>
      </c>
      <c r="G27" s="23"/>
      <c r="H27" s="23"/>
      <c r="I27" s="23"/>
      <c r="J27" s="23"/>
      <c r="K27" s="23"/>
    </row>
    <row r="28" spans="1:10" ht="12.75" customHeight="1">
      <c r="A28" s="41" t="s">
        <v>72</v>
      </c>
      <c r="B28" s="23">
        <v>66.881890723031</v>
      </c>
      <c r="C28" s="23">
        <v>110.1906560272888</v>
      </c>
      <c r="D28" s="49">
        <v>97.2</v>
      </c>
      <c r="E28" s="49"/>
      <c r="F28" s="23">
        <v>274.2401169519401</v>
      </c>
      <c r="I28" s="23"/>
      <c r="J28" s="23"/>
    </row>
    <row r="29" spans="1:6" ht="19.5" customHeight="1">
      <c r="A29" s="47" t="s">
        <v>82</v>
      </c>
      <c r="B29" s="47"/>
      <c r="C29" s="47"/>
      <c r="D29" s="47"/>
      <c r="E29" s="47"/>
      <c r="F29" s="47"/>
    </row>
    <row r="30" spans="1:11" ht="12.75" customHeight="1">
      <c r="A30" s="7" t="s">
        <v>1</v>
      </c>
      <c r="B30" s="23">
        <v>48.51598173515982</v>
      </c>
      <c r="C30" s="23">
        <v>100.91324200913243</v>
      </c>
      <c r="D30" s="48">
        <v>78.08219178082192</v>
      </c>
      <c r="E30" s="48"/>
      <c r="F30" s="23">
        <v>227.51141552511416</v>
      </c>
      <c r="G30" s="23"/>
      <c r="H30" s="23"/>
      <c r="I30" s="23"/>
      <c r="J30" s="23"/>
      <c r="K30" s="23"/>
    </row>
    <row r="31" spans="1:11" ht="12.75" customHeight="1">
      <c r="A31" s="7" t="s">
        <v>2</v>
      </c>
      <c r="B31" s="23">
        <v>54.61741424802111</v>
      </c>
      <c r="C31" s="23">
        <v>127.04485488126649</v>
      </c>
      <c r="D31" s="48">
        <v>106.59630606860158</v>
      </c>
      <c r="E31" s="48"/>
      <c r="F31" s="23">
        <v>288.2585751978892</v>
      </c>
      <c r="G31" s="23"/>
      <c r="H31" s="23"/>
      <c r="I31" s="23"/>
      <c r="J31" s="23"/>
      <c r="K31" s="23"/>
    </row>
    <row r="32" spans="1:11" ht="12.75" customHeight="1">
      <c r="A32" s="7" t="s">
        <v>6</v>
      </c>
      <c r="B32" s="23">
        <v>74.38256658595641</v>
      </c>
      <c r="C32" s="23">
        <v>114.3583535108959</v>
      </c>
      <c r="D32" s="48">
        <v>99.00726392251816</v>
      </c>
      <c r="E32" s="48"/>
      <c r="F32" s="23">
        <v>287.74818401937046</v>
      </c>
      <c r="G32" s="23"/>
      <c r="H32" s="23"/>
      <c r="I32" s="23"/>
      <c r="J32" s="23"/>
      <c r="K32" s="23"/>
    </row>
    <row r="33" spans="1:11" ht="12.75" customHeight="1">
      <c r="A33" s="7" t="s">
        <v>3</v>
      </c>
      <c r="B33" s="23">
        <v>42.4</v>
      </c>
      <c r="C33" s="23">
        <v>82.62857142857143</v>
      </c>
      <c r="D33" s="48">
        <v>117.02857142857144</v>
      </c>
      <c r="E33" s="48"/>
      <c r="F33" s="23">
        <v>242.05714285714285</v>
      </c>
      <c r="G33" s="23"/>
      <c r="H33" s="23"/>
      <c r="I33" s="23"/>
      <c r="J33" s="23"/>
      <c r="K33" s="23"/>
    </row>
    <row r="34" spans="1:11" ht="12.75" customHeight="1">
      <c r="A34" s="7" t="s">
        <v>4</v>
      </c>
      <c r="B34" s="23">
        <v>76.07948032097822</v>
      </c>
      <c r="C34" s="23">
        <v>115.17004203286206</v>
      </c>
      <c r="D34" s="48">
        <v>86.70233091325946</v>
      </c>
      <c r="E34" s="48"/>
      <c r="F34" s="23">
        <v>277.95185326709975</v>
      </c>
      <c r="G34" s="23"/>
      <c r="H34" s="23"/>
      <c r="I34" s="23"/>
      <c r="J34" s="23"/>
      <c r="K34" s="23"/>
    </row>
    <row r="35" spans="1:11" ht="12.75" customHeight="1">
      <c r="A35" s="7" t="s">
        <v>5</v>
      </c>
      <c r="B35" s="23">
        <v>70.91481231737468</v>
      </c>
      <c r="C35" s="23">
        <v>104.69768487300517</v>
      </c>
      <c r="D35" s="48">
        <v>103.55135985614746</v>
      </c>
      <c r="E35" s="48"/>
      <c r="F35" s="23">
        <v>279.1638570465273</v>
      </c>
      <c r="G35" s="23"/>
      <c r="H35" s="23"/>
      <c r="I35" s="23"/>
      <c r="J35" s="23"/>
      <c r="K35" s="23"/>
    </row>
    <row r="36" spans="1:11" ht="12.75" customHeight="1">
      <c r="A36" s="7" t="s">
        <v>7</v>
      </c>
      <c r="B36" s="23">
        <v>57.03225806451613</v>
      </c>
      <c r="C36" s="23">
        <v>148.1290322580645</v>
      </c>
      <c r="D36" s="48">
        <v>98.96774193548387</v>
      </c>
      <c r="E36" s="48"/>
      <c r="F36" s="23">
        <v>304.1290322580645</v>
      </c>
      <c r="G36" s="23"/>
      <c r="H36" s="23"/>
      <c r="I36" s="23"/>
      <c r="J36" s="23"/>
      <c r="K36" s="23"/>
    </row>
    <row r="37" spans="1:11" ht="12.75" customHeight="1">
      <c r="A37" s="7" t="s">
        <v>8</v>
      </c>
      <c r="B37" s="23">
        <v>51.09289617486339</v>
      </c>
      <c r="C37" s="23">
        <v>98.08743169398907</v>
      </c>
      <c r="D37" s="48">
        <v>74.86338797814209</v>
      </c>
      <c r="E37" s="48"/>
      <c r="F37" s="23">
        <v>224.04371584699453</v>
      </c>
      <c r="G37" s="23"/>
      <c r="H37" s="23"/>
      <c r="I37" s="23"/>
      <c r="J37" s="23"/>
      <c r="K37" s="23"/>
    </row>
    <row r="38" spans="1:11" ht="12.75" customHeight="1">
      <c r="A38" s="7" t="s">
        <v>9</v>
      </c>
      <c r="B38" s="23">
        <v>65.43504171632897</v>
      </c>
      <c r="C38" s="23">
        <v>107.27056019070322</v>
      </c>
      <c r="D38" s="48">
        <v>105.12514898688916</v>
      </c>
      <c r="E38" s="48"/>
      <c r="F38" s="23">
        <v>277.83075089392133</v>
      </c>
      <c r="G38" s="23"/>
      <c r="H38" s="23"/>
      <c r="I38" s="23"/>
      <c r="J38" s="23"/>
      <c r="K38" s="23"/>
    </row>
    <row r="39" spans="1:6" ht="19.5" customHeight="1">
      <c r="A39" s="47" t="s">
        <v>83</v>
      </c>
      <c r="B39" s="47"/>
      <c r="C39" s="47"/>
      <c r="D39" s="47"/>
      <c r="E39" s="47"/>
      <c r="F39" s="47"/>
    </row>
    <row r="40" spans="1:11" ht="12.75" customHeight="1">
      <c r="A40" s="7" t="s">
        <v>19</v>
      </c>
      <c r="B40" s="23">
        <v>59.110663484223444</v>
      </c>
      <c r="C40" s="23">
        <v>111.71479422193403</v>
      </c>
      <c r="D40" s="48">
        <v>92.35385825250756</v>
      </c>
      <c r="E40" s="48"/>
      <c r="F40" s="23">
        <v>263.17931595866503</v>
      </c>
      <c r="G40" s="23"/>
      <c r="H40" s="23"/>
      <c r="I40" s="23"/>
      <c r="J40" s="23"/>
      <c r="K40" s="23"/>
    </row>
    <row r="41" spans="1:11" ht="12.75" customHeight="1">
      <c r="A41" s="7" t="s">
        <v>20</v>
      </c>
      <c r="B41" s="23">
        <v>54.254210971127584</v>
      </c>
      <c r="C41" s="23">
        <v>124.89566749870609</v>
      </c>
      <c r="D41" s="48">
        <v>116.97032829523641</v>
      </c>
      <c r="E41" s="48"/>
      <c r="F41" s="23">
        <v>296.12020676507007</v>
      </c>
      <c r="G41" s="23"/>
      <c r="H41" s="23"/>
      <c r="I41" s="23"/>
      <c r="J41" s="23"/>
      <c r="K41" s="23"/>
    </row>
    <row r="42" spans="1:11" s="5" customFormat="1" ht="12.75" customHeight="1">
      <c r="A42" s="7" t="s">
        <v>16</v>
      </c>
      <c r="B42" s="23">
        <v>55.817837756198976</v>
      </c>
      <c r="C42" s="23">
        <v>120.65183592604767</v>
      </c>
      <c r="D42" s="48">
        <v>109.04458994838262</v>
      </c>
      <c r="E42" s="48"/>
      <c r="F42" s="23">
        <v>285.5142636306293</v>
      </c>
      <c r="G42" s="23"/>
      <c r="H42" s="23"/>
      <c r="I42" s="23"/>
      <c r="J42" s="23"/>
      <c r="K42" s="23"/>
    </row>
    <row r="43" spans="1:6" ht="12.75">
      <c r="A43" s="10"/>
      <c r="B43" s="6"/>
      <c r="C43" s="6"/>
      <c r="D43" s="6"/>
      <c r="E43" s="6"/>
      <c r="F43" s="6"/>
    </row>
    <row r="44" spans="1:6" ht="13.5" customHeight="1">
      <c r="A44" s="7" t="s">
        <v>21</v>
      </c>
      <c r="B44" s="7"/>
      <c r="C44" s="7"/>
      <c r="D44" s="7"/>
      <c r="E44" s="7"/>
      <c r="F44" s="7"/>
    </row>
  </sheetData>
  <sheetProtection/>
  <mergeCells count="44">
    <mergeCell ref="D10:E10"/>
    <mergeCell ref="D2:E2"/>
    <mergeCell ref="D5:E5"/>
    <mergeCell ref="D6:E6"/>
    <mergeCell ref="D7:E7"/>
    <mergeCell ref="A3:F3"/>
    <mergeCell ref="A9:F9"/>
    <mergeCell ref="A19:F19"/>
    <mergeCell ref="A23:F23"/>
    <mergeCell ref="D15:E15"/>
    <mergeCell ref="D16:E16"/>
    <mergeCell ref="D17:E17"/>
    <mergeCell ref="D18:E18"/>
    <mergeCell ref="A4:F4"/>
    <mergeCell ref="D8:E8"/>
    <mergeCell ref="D11:E11"/>
    <mergeCell ref="D12:E12"/>
    <mergeCell ref="D13:E13"/>
    <mergeCell ref="D14:E14"/>
    <mergeCell ref="I20:J20"/>
    <mergeCell ref="I21:J21"/>
    <mergeCell ref="I22:J22"/>
    <mergeCell ref="D20:E20"/>
    <mergeCell ref="D21:E21"/>
    <mergeCell ref="D22:E22"/>
    <mergeCell ref="D30:E30"/>
    <mergeCell ref="D31:E31"/>
    <mergeCell ref="A24:F24"/>
    <mergeCell ref="A29:F29"/>
    <mergeCell ref="D32:E32"/>
    <mergeCell ref="D33:E33"/>
    <mergeCell ref="D25:E25"/>
    <mergeCell ref="D26:E26"/>
    <mergeCell ref="D27:E27"/>
    <mergeCell ref="D28:E28"/>
    <mergeCell ref="D38:E38"/>
    <mergeCell ref="D40:E40"/>
    <mergeCell ref="D41:E41"/>
    <mergeCell ref="D42:E42"/>
    <mergeCell ref="D34:E34"/>
    <mergeCell ref="D35:E35"/>
    <mergeCell ref="D36:E36"/>
    <mergeCell ref="D37:E37"/>
    <mergeCell ref="A39:F39"/>
  </mergeCells>
  <printOptions horizontalCentered="1" verticalCentered="1"/>
  <pageMargins left="0.7" right="0.7" top="0.75" bottom="0.75" header="0.3" footer="0.3"/>
  <pageSetup horizontalDpi="600" verticalDpi="600" orientation="portrait" paperSize="9" r:id="rId2"/>
  <ignoredErrors>
    <ignoredError sqref="A5:F8 A25:F29 A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44" sqref="E44"/>
    </sheetView>
  </sheetViews>
  <sheetFormatPr defaultColWidth="8.66015625" defaultRowHeight="20.25"/>
  <cols>
    <col min="1" max="1" width="8.5" style="1" customWidth="1"/>
    <col min="2" max="3" width="8" style="1" customWidth="1"/>
    <col min="4" max="4" width="12.66015625" style="1" customWidth="1"/>
    <col min="5" max="5" width="4" style="1" customWidth="1"/>
    <col min="6" max="6" width="8" style="1" customWidth="1"/>
    <col min="7" max="16384" width="8.83203125" style="1" customWidth="1"/>
  </cols>
  <sheetData>
    <row r="1" spans="1:6" ht="24.75" customHeight="1">
      <c r="A1" s="8" t="s">
        <v>46</v>
      </c>
      <c r="B1" s="2"/>
      <c r="C1" s="2"/>
      <c r="D1" s="2"/>
      <c r="E1" s="2"/>
      <c r="F1" s="3"/>
    </row>
    <row r="2" spans="1:6" ht="39.75" customHeight="1">
      <c r="A2" s="15"/>
      <c r="B2" s="16" t="s">
        <v>26</v>
      </c>
      <c r="C2" s="16" t="s">
        <v>84</v>
      </c>
      <c r="D2" s="50" t="s">
        <v>85</v>
      </c>
      <c r="E2" s="50"/>
      <c r="F2" s="16" t="s">
        <v>14</v>
      </c>
    </row>
    <row r="3" spans="1:6" ht="19.5" customHeight="1">
      <c r="A3" s="46" t="s">
        <v>22</v>
      </c>
      <c r="B3" s="46"/>
      <c r="C3" s="46"/>
      <c r="D3" s="46"/>
      <c r="E3" s="46"/>
      <c r="F3" s="46"/>
    </row>
    <row r="4" spans="1:6" ht="15" customHeight="1">
      <c r="A4" s="47" t="s">
        <v>10</v>
      </c>
      <c r="B4" s="47"/>
      <c r="C4" s="47"/>
      <c r="D4" s="47"/>
      <c r="E4" s="47"/>
      <c r="F4" s="47"/>
    </row>
    <row r="5" spans="1:6" ht="12.75" customHeight="1">
      <c r="A5" s="41" t="s">
        <v>67</v>
      </c>
      <c r="B5" s="19">
        <v>9244</v>
      </c>
      <c r="C5" s="19">
        <v>17178</v>
      </c>
      <c r="D5" s="19">
        <v>14097</v>
      </c>
      <c r="E5" s="19"/>
      <c r="F5" s="19">
        <v>40519</v>
      </c>
    </row>
    <row r="6" spans="1:6" ht="12.75" customHeight="1">
      <c r="A6" s="41" t="s">
        <v>68</v>
      </c>
      <c r="B6" s="19">
        <v>9021</v>
      </c>
      <c r="C6" s="19">
        <v>17015</v>
      </c>
      <c r="D6" s="19">
        <v>13376</v>
      </c>
      <c r="E6" s="19"/>
      <c r="F6" s="19">
        <v>39412</v>
      </c>
    </row>
    <row r="7" spans="1:6" ht="12.75" customHeight="1">
      <c r="A7" s="41" t="s">
        <v>69</v>
      </c>
      <c r="B7" s="19">
        <v>9227</v>
      </c>
      <c r="C7" s="19">
        <v>17324</v>
      </c>
      <c r="D7" s="19">
        <v>13170</v>
      </c>
      <c r="E7" s="19"/>
      <c r="F7" s="19">
        <v>39721</v>
      </c>
    </row>
    <row r="8" spans="1:6" ht="12.75" customHeight="1">
      <c r="A8" s="41" t="s">
        <v>72</v>
      </c>
      <c r="B8" s="19">
        <v>8986</v>
      </c>
      <c r="C8" s="19">
        <v>16278</v>
      </c>
      <c r="D8" s="19">
        <v>13122</v>
      </c>
      <c r="E8" s="19"/>
      <c r="F8" s="19">
        <v>38386</v>
      </c>
    </row>
    <row r="9" spans="1:6" ht="19.5" customHeight="1">
      <c r="A9" s="47" t="s">
        <v>82</v>
      </c>
      <c r="B9" s="47"/>
      <c r="C9" s="47"/>
      <c r="D9" s="47"/>
      <c r="E9" s="47"/>
      <c r="F9" s="47"/>
    </row>
    <row r="10" spans="1:10" ht="12.75" customHeight="1">
      <c r="A10" s="7" t="s">
        <v>1</v>
      </c>
      <c r="B10" s="19">
        <v>397</v>
      </c>
      <c r="C10" s="19">
        <v>842</v>
      </c>
      <c r="D10" s="19">
        <f aca="true" t="shared" si="0" ref="D10:D18">+F10-B10-C10</f>
        <v>626</v>
      </c>
      <c r="E10" s="19"/>
      <c r="F10" s="19">
        <v>1865</v>
      </c>
      <c r="G10" s="24"/>
      <c r="H10" s="24"/>
      <c r="I10" s="24"/>
      <c r="J10" s="24"/>
    </row>
    <row r="11" spans="1:10" ht="12.75" customHeight="1">
      <c r="A11" s="7" t="s">
        <v>2</v>
      </c>
      <c r="B11" s="19">
        <v>366</v>
      </c>
      <c r="C11" s="19">
        <v>915</v>
      </c>
      <c r="D11" s="19">
        <f t="shared" si="0"/>
        <v>735</v>
      </c>
      <c r="E11" s="19"/>
      <c r="F11" s="19">
        <v>2016</v>
      </c>
      <c r="G11" s="24"/>
      <c r="H11" s="24"/>
      <c r="I11" s="24"/>
      <c r="J11" s="24"/>
    </row>
    <row r="12" spans="1:10" ht="12.75" customHeight="1">
      <c r="A12" s="7" t="s">
        <v>6</v>
      </c>
      <c r="B12" s="19">
        <v>2293</v>
      </c>
      <c r="C12" s="19">
        <v>4116</v>
      </c>
      <c r="D12" s="19">
        <f t="shared" si="0"/>
        <v>3052</v>
      </c>
      <c r="E12" s="19"/>
      <c r="F12" s="19">
        <v>9461</v>
      </c>
      <c r="G12" s="24"/>
      <c r="H12" s="24"/>
      <c r="I12" s="24"/>
      <c r="J12" s="24"/>
    </row>
    <row r="13" spans="1:10" ht="12.75" customHeight="1">
      <c r="A13" s="7" t="s">
        <v>3</v>
      </c>
      <c r="B13" s="19">
        <v>371</v>
      </c>
      <c r="C13" s="19">
        <v>723</v>
      </c>
      <c r="D13" s="19">
        <f t="shared" si="0"/>
        <v>1024</v>
      </c>
      <c r="E13" s="19"/>
      <c r="F13" s="19">
        <v>2118</v>
      </c>
      <c r="G13" s="24"/>
      <c r="H13" s="24"/>
      <c r="I13" s="24"/>
      <c r="J13" s="24"/>
    </row>
    <row r="14" spans="1:7" ht="12.75" customHeight="1">
      <c r="A14" s="7" t="s">
        <v>4</v>
      </c>
      <c r="B14" s="19">
        <v>1700</v>
      </c>
      <c r="C14" s="19">
        <v>2734</v>
      </c>
      <c r="D14" s="19">
        <f t="shared" si="0"/>
        <v>1850</v>
      </c>
      <c r="E14" s="19"/>
      <c r="F14" s="19">
        <v>6284</v>
      </c>
      <c r="G14" s="24"/>
    </row>
    <row r="15" spans="1:6" ht="12.75" customHeight="1">
      <c r="A15" s="7" t="s">
        <v>5</v>
      </c>
      <c r="B15" s="19">
        <v>2556</v>
      </c>
      <c r="C15" s="19">
        <v>4052</v>
      </c>
      <c r="D15" s="19">
        <f t="shared" si="0"/>
        <v>3688</v>
      </c>
      <c r="E15" s="19"/>
      <c r="F15" s="19">
        <v>10296</v>
      </c>
    </row>
    <row r="16" spans="1:6" ht="12.75" customHeight="1">
      <c r="A16" s="7" t="s">
        <v>7</v>
      </c>
      <c r="B16" s="19">
        <v>408</v>
      </c>
      <c r="C16" s="19">
        <v>1122</v>
      </c>
      <c r="D16" s="19">
        <f t="shared" si="0"/>
        <v>718</v>
      </c>
      <c r="E16" s="19"/>
      <c r="F16" s="19">
        <v>2248</v>
      </c>
    </row>
    <row r="17" spans="1:6" ht="12.75" customHeight="1">
      <c r="A17" s="7" t="s">
        <v>8</v>
      </c>
      <c r="B17" s="19">
        <v>410</v>
      </c>
      <c r="C17" s="19">
        <v>918</v>
      </c>
      <c r="D17" s="19">
        <f t="shared" si="0"/>
        <v>603</v>
      </c>
      <c r="E17" s="19"/>
      <c r="F17" s="19">
        <v>1931</v>
      </c>
    </row>
    <row r="18" spans="1:6" ht="12.75" customHeight="1">
      <c r="A18" s="7" t="s">
        <v>9</v>
      </c>
      <c r="B18" s="19">
        <v>485</v>
      </c>
      <c r="C18" s="19">
        <v>856</v>
      </c>
      <c r="D18" s="19">
        <f t="shared" si="0"/>
        <v>826</v>
      </c>
      <c r="E18" s="19"/>
      <c r="F18" s="19">
        <v>2167</v>
      </c>
    </row>
    <row r="19" spans="1:6" ht="19.5" customHeight="1">
      <c r="A19" s="47" t="s">
        <v>83</v>
      </c>
      <c r="B19" s="47"/>
      <c r="C19" s="47"/>
      <c r="D19" s="47"/>
      <c r="E19" s="47"/>
      <c r="F19" s="47"/>
    </row>
    <row r="20" spans="1:6" ht="12.75" customHeight="1">
      <c r="A20" s="7" t="s">
        <v>19</v>
      </c>
      <c r="B20" s="19">
        <v>35729</v>
      </c>
      <c r="C20" s="19">
        <v>71935</v>
      </c>
      <c r="D20" s="19">
        <v>53480</v>
      </c>
      <c r="E20" s="19"/>
      <c r="F20" s="19">
        <v>161144</v>
      </c>
    </row>
    <row r="21" spans="1:6" ht="12.75" customHeight="1">
      <c r="A21" s="7" t="s">
        <v>20</v>
      </c>
      <c r="B21" s="19">
        <v>70269</v>
      </c>
      <c r="C21" s="19">
        <v>175325</v>
      </c>
      <c r="D21" s="19">
        <v>154182</v>
      </c>
      <c r="E21" s="19"/>
      <c r="F21" s="19">
        <v>399776</v>
      </c>
    </row>
    <row r="22" spans="1:6" s="5" customFormat="1" ht="12.75" customHeight="1">
      <c r="A22" s="7" t="s">
        <v>16</v>
      </c>
      <c r="B22" s="19">
        <v>105998</v>
      </c>
      <c r="C22" s="19">
        <v>247260</v>
      </c>
      <c r="D22" s="19">
        <v>207662</v>
      </c>
      <c r="E22" s="19"/>
      <c r="F22" s="19">
        <v>560920</v>
      </c>
    </row>
    <row r="23" spans="1:6" s="5" customFormat="1" ht="21.75" customHeight="1">
      <c r="A23" s="18" t="s">
        <v>36</v>
      </c>
      <c r="B23" s="24">
        <f>B8/B22*100</f>
        <v>8.477518443744222</v>
      </c>
      <c r="C23" s="24">
        <f>C8/C22*100</f>
        <v>6.583353554962387</v>
      </c>
      <c r="D23" s="24">
        <f>D8/D22*100</f>
        <v>6.318922094557503</v>
      </c>
      <c r="E23" s="24"/>
      <c r="F23" s="24">
        <f>F8/F22*100</f>
        <v>6.843400128360551</v>
      </c>
    </row>
    <row r="24" spans="1:6" ht="19.5" customHeight="1">
      <c r="A24" s="47" t="s">
        <v>18</v>
      </c>
      <c r="B24" s="47"/>
      <c r="C24" s="47"/>
      <c r="D24" s="47"/>
      <c r="E24" s="47"/>
      <c r="F24" s="47"/>
    </row>
    <row r="25" spans="1:6" ht="15" customHeight="1">
      <c r="A25" s="47" t="s">
        <v>10</v>
      </c>
      <c r="B25" s="47"/>
      <c r="C25" s="47"/>
      <c r="D25" s="47"/>
      <c r="E25" s="47"/>
      <c r="F25" s="47"/>
    </row>
    <row r="26" spans="1:6" ht="12.75" customHeight="1">
      <c r="A26" s="41" t="s">
        <v>67</v>
      </c>
      <c r="B26" s="19">
        <v>1976</v>
      </c>
      <c r="C26" s="19">
        <v>1760</v>
      </c>
      <c r="D26" s="19">
        <v>2924</v>
      </c>
      <c r="E26" s="19"/>
      <c r="F26" s="19">
        <f>SUM(B26:E26)</f>
        <v>6660</v>
      </c>
    </row>
    <row r="27" spans="1:6" ht="12.75" customHeight="1">
      <c r="A27" s="41" t="s">
        <v>68</v>
      </c>
      <c r="B27" s="19">
        <v>1757</v>
      </c>
      <c r="C27" s="19">
        <v>1841</v>
      </c>
      <c r="D27" s="19">
        <v>2450</v>
      </c>
      <c r="E27" s="19"/>
      <c r="F27" s="19">
        <f>SUM(B27:E27)</f>
        <v>6048</v>
      </c>
    </row>
    <row r="28" spans="1:6" ht="12.75" customHeight="1">
      <c r="A28" s="41" t="s">
        <v>69</v>
      </c>
      <c r="B28" s="19">
        <v>1891</v>
      </c>
      <c r="C28" s="19">
        <v>1858</v>
      </c>
      <c r="D28" s="19">
        <v>2675</v>
      </c>
      <c r="E28" s="19"/>
      <c r="F28" s="19">
        <v>6424</v>
      </c>
    </row>
    <row r="29" spans="1:6" ht="12.75" customHeight="1">
      <c r="A29" s="41" t="s">
        <v>72</v>
      </c>
      <c r="B29" s="19">
        <v>1994</v>
      </c>
      <c r="C29" s="19">
        <v>1812</v>
      </c>
      <c r="D29" s="19">
        <v>2830</v>
      </c>
      <c r="E29" s="19"/>
      <c r="F29" s="19">
        <v>6636</v>
      </c>
    </row>
    <row r="30" spans="1:6" ht="19.5" customHeight="1">
      <c r="A30" s="47" t="s">
        <v>82</v>
      </c>
      <c r="B30" s="47"/>
      <c r="C30" s="47"/>
      <c r="D30" s="47"/>
      <c r="E30" s="47"/>
      <c r="F30" s="47"/>
    </row>
    <row r="31" spans="1:6" ht="12.75" customHeight="1">
      <c r="A31" s="7" t="s">
        <v>1</v>
      </c>
      <c r="B31" s="19">
        <v>28</v>
      </c>
      <c r="C31" s="19">
        <v>42</v>
      </c>
      <c r="D31" s="19">
        <f>+F31-B31-C31</f>
        <v>58</v>
      </c>
      <c r="E31" s="19"/>
      <c r="F31" s="19">
        <v>128</v>
      </c>
    </row>
    <row r="32" spans="1:6" ht="12.75" customHeight="1">
      <c r="A32" s="7" t="s">
        <v>2</v>
      </c>
      <c r="B32" s="19">
        <v>48</v>
      </c>
      <c r="C32" s="19">
        <v>48</v>
      </c>
      <c r="D32" s="19">
        <f aca="true" t="shared" si="1" ref="D32:D39">+F32-B32-C32</f>
        <v>73</v>
      </c>
      <c r="E32" s="19"/>
      <c r="F32" s="19">
        <v>169</v>
      </c>
    </row>
    <row r="33" spans="1:6" ht="12.75" customHeight="1">
      <c r="A33" s="7" t="s">
        <v>6</v>
      </c>
      <c r="B33" s="19">
        <v>779</v>
      </c>
      <c r="C33" s="19">
        <v>607</v>
      </c>
      <c r="D33" s="19">
        <f t="shared" si="1"/>
        <v>1037</v>
      </c>
      <c r="E33" s="19"/>
      <c r="F33" s="19">
        <v>2423</v>
      </c>
    </row>
    <row r="34" spans="1:6" ht="12.75" customHeight="1">
      <c r="A34" s="7" t="s">
        <v>3</v>
      </c>
      <c r="B34" s="19" t="s">
        <v>32</v>
      </c>
      <c r="C34" s="19" t="s">
        <v>32</v>
      </c>
      <c r="D34" s="19" t="s">
        <v>32</v>
      </c>
      <c r="E34" s="19"/>
      <c r="F34" s="19" t="s">
        <v>32</v>
      </c>
    </row>
    <row r="35" spans="1:6" ht="12.75" customHeight="1">
      <c r="A35" s="7" t="s">
        <v>4</v>
      </c>
      <c r="B35" s="19">
        <v>291</v>
      </c>
      <c r="C35" s="19">
        <v>280</v>
      </c>
      <c r="D35" s="19">
        <f t="shared" si="1"/>
        <v>419</v>
      </c>
      <c r="E35" s="19"/>
      <c r="F35" s="19">
        <v>990</v>
      </c>
    </row>
    <row r="36" spans="1:6" ht="12.75" customHeight="1">
      <c r="A36" s="7" t="s">
        <v>5</v>
      </c>
      <c r="B36" s="19">
        <v>599</v>
      </c>
      <c r="C36" s="19">
        <v>606</v>
      </c>
      <c r="D36" s="19">
        <f t="shared" si="1"/>
        <v>919</v>
      </c>
      <c r="E36" s="19"/>
      <c r="F36" s="19">
        <v>2124</v>
      </c>
    </row>
    <row r="37" spans="1:6" ht="12.75" customHeight="1">
      <c r="A37" s="7" t="s">
        <v>7</v>
      </c>
      <c r="B37" s="19">
        <v>34</v>
      </c>
      <c r="C37" s="19">
        <v>26</v>
      </c>
      <c r="D37" s="19">
        <f t="shared" si="1"/>
        <v>49</v>
      </c>
      <c r="E37" s="19"/>
      <c r="F37" s="19">
        <v>109</v>
      </c>
    </row>
    <row r="38" spans="1:6" ht="12.75" customHeight="1">
      <c r="A38" s="7" t="s">
        <v>8</v>
      </c>
      <c r="B38" s="19">
        <v>151</v>
      </c>
      <c r="C38" s="19">
        <v>159</v>
      </c>
      <c r="D38" s="19">
        <f t="shared" si="1"/>
        <v>219</v>
      </c>
      <c r="E38" s="19"/>
      <c r="F38" s="19">
        <v>529</v>
      </c>
    </row>
    <row r="39" spans="1:6" ht="12.75" customHeight="1">
      <c r="A39" s="7" t="s">
        <v>9</v>
      </c>
      <c r="B39" s="19">
        <v>64</v>
      </c>
      <c r="C39" s="19">
        <v>44</v>
      </c>
      <c r="D39" s="19">
        <f t="shared" si="1"/>
        <v>56</v>
      </c>
      <c r="E39" s="19"/>
      <c r="F39" s="19">
        <v>164</v>
      </c>
    </row>
    <row r="40" spans="1:6" ht="19.5" customHeight="1">
      <c r="A40" s="47" t="s">
        <v>83</v>
      </c>
      <c r="B40" s="47"/>
      <c r="C40" s="47"/>
      <c r="D40" s="47"/>
      <c r="E40" s="47"/>
      <c r="F40" s="47"/>
    </row>
    <row r="41" spans="1:6" ht="12.75" customHeight="1">
      <c r="A41" s="7" t="s">
        <v>19</v>
      </c>
      <c r="B41" s="19">
        <v>7115</v>
      </c>
      <c r="C41" s="19">
        <v>9037</v>
      </c>
      <c r="D41" s="19">
        <v>13459</v>
      </c>
      <c r="E41" s="19"/>
      <c r="F41" s="19">
        <v>29611</v>
      </c>
    </row>
    <row r="42" spans="1:6" ht="12.75" customHeight="1">
      <c r="A42" s="7" t="s">
        <v>20</v>
      </c>
      <c r="B42" s="19">
        <v>12543</v>
      </c>
      <c r="C42" s="19">
        <v>15312</v>
      </c>
      <c r="D42" s="19">
        <v>24358</v>
      </c>
      <c r="E42" s="19"/>
      <c r="F42" s="19">
        <v>52213</v>
      </c>
    </row>
    <row r="43" spans="1:6" s="5" customFormat="1" ht="12.75" customHeight="1">
      <c r="A43" s="9" t="s">
        <v>16</v>
      </c>
      <c r="B43" s="19">
        <v>19658</v>
      </c>
      <c r="C43" s="19">
        <v>24349</v>
      </c>
      <c r="D43" s="19">
        <v>37817</v>
      </c>
      <c r="E43" s="19"/>
      <c r="F43" s="19">
        <v>81824</v>
      </c>
    </row>
    <row r="44" spans="1:6" s="5" customFormat="1" ht="21.75" customHeight="1">
      <c r="A44" s="18" t="s">
        <v>36</v>
      </c>
      <c r="B44" s="24">
        <f>B29/B43*100</f>
        <v>10.143453047105504</v>
      </c>
      <c r="C44" s="24">
        <f>C29/C43*100</f>
        <v>7.441784056840117</v>
      </c>
      <c r="D44" s="24">
        <f>D29/D43*100</f>
        <v>7.4834069333897455</v>
      </c>
      <c r="E44" s="24"/>
      <c r="F44" s="24">
        <f>F29/F43*100</f>
        <v>8.110089949159171</v>
      </c>
    </row>
    <row r="45" spans="1:6" ht="12.75">
      <c r="A45" s="10"/>
      <c r="B45" s="6"/>
      <c r="C45" s="6"/>
      <c r="D45" s="6"/>
      <c r="E45" s="6"/>
      <c r="F45" s="6"/>
    </row>
    <row r="46" spans="1:6" ht="13.5" customHeight="1">
      <c r="A46" s="7" t="s">
        <v>21</v>
      </c>
      <c r="B46" s="7"/>
      <c r="C46" s="7"/>
      <c r="D46" s="7"/>
      <c r="E46" s="7"/>
      <c r="F46" s="7"/>
    </row>
  </sheetData>
  <sheetProtection/>
  <mergeCells count="9">
    <mergeCell ref="A25:F25"/>
    <mergeCell ref="A30:F30"/>
    <mergeCell ref="A40:F40"/>
    <mergeCell ref="D2:E2"/>
    <mergeCell ref="A3:F3"/>
    <mergeCell ref="A4:F4"/>
    <mergeCell ref="A9:F9"/>
    <mergeCell ref="A19:F19"/>
    <mergeCell ref="A24:F24"/>
  </mergeCells>
  <printOptions horizontalCentered="1" verticalCentered="1"/>
  <pageMargins left="0.5905511811023623" right="0.5905511811023623" top="0.3937007874015748" bottom="0.3937007874015748" header="0.5118110236220472" footer="0.31496062992125984"/>
  <pageSetup horizontalDpi="600" verticalDpi="600" orientation="portrait" paperSize="9" r:id="rId2"/>
  <ignoredErrors>
    <ignoredError sqref="A5:F8 A26:F29 A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3">
      <selection activeCell="B23" sqref="B23"/>
    </sheetView>
  </sheetViews>
  <sheetFormatPr defaultColWidth="8.66015625" defaultRowHeight="20.25"/>
  <cols>
    <col min="1" max="1" width="8.5" style="1" customWidth="1"/>
    <col min="2" max="2" width="7.16015625" style="1" customWidth="1"/>
    <col min="3" max="3" width="7.5" style="1" bestFit="1" customWidth="1"/>
    <col min="4" max="4" width="7.16015625" style="1" customWidth="1"/>
    <col min="5" max="5" width="8.5" style="1" customWidth="1"/>
    <col min="6" max="6" width="8.91015625" style="1" customWidth="1"/>
    <col min="7" max="16384" width="8.83203125" style="1" customWidth="1"/>
  </cols>
  <sheetData>
    <row r="1" spans="1:6" ht="24.75" customHeight="1">
      <c r="A1" s="8" t="s">
        <v>45</v>
      </c>
      <c r="B1" s="2"/>
      <c r="C1" s="2"/>
      <c r="D1" s="2"/>
      <c r="E1" s="2"/>
      <c r="F1" s="2"/>
    </row>
    <row r="2" spans="1:6" ht="39.75" customHeight="1">
      <c r="A2" s="15"/>
      <c r="B2" s="16" t="s">
        <v>0</v>
      </c>
      <c r="C2" s="16" t="s">
        <v>13</v>
      </c>
      <c r="D2" s="16" t="s">
        <v>11</v>
      </c>
      <c r="E2" s="16" t="s">
        <v>12</v>
      </c>
      <c r="F2" s="16" t="s">
        <v>23</v>
      </c>
    </row>
    <row r="3" spans="1:6" ht="15" customHeight="1">
      <c r="A3" s="46" t="s">
        <v>22</v>
      </c>
      <c r="B3" s="46"/>
      <c r="C3" s="46"/>
      <c r="D3" s="46"/>
      <c r="E3" s="46"/>
      <c r="F3" s="46"/>
    </row>
    <row r="4" spans="1:6" ht="15" customHeight="1">
      <c r="A4" s="47" t="s">
        <v>10</v>
      </c>
      <c r="B4" s="47"/>
      <c r="C4" s="47"/>
      <c r="D4" s="47"/>
      <c r="E4" s="47"/>
      <c r="F4" s="47"/>
    </row>
    <row r="5" spans="1:6" ht="12.75" customHeight="1">
      <c r="A5" s="41" t="s">
        <v>67</v>
      </c>
      <c r="B5" s="19">
        <v>70</v>
      </c>
      <c r="C5" s="4">
        <v>13322</v>
      </c>
      <c r="D5" s="4">
        <v>569587</v>
      </c>
      <c r="E5" s="4">
        <v>3563358</v>
      </c>
      <c r="F5" s="23">
        <v>75.9</v>
      </c>
    </row>
    <row r="6" spans="1:6" ht="12.75" customHeight="1">
      <c r="A6" s="41" t="s">
        <v>68</v>
      </c>
      <c r="B6" s="19">
        <v>71</v>
      </c>
      <c r="C6" s="4">
        <v>12544</v>
      </c>
      <c r="D6" s="4">
        <v>582468</v>
      </c>
      <c r="E6" s="4">
        <v>3606773</v>
      </c>
      <c r="F6" s="23">
        <v>81.1</v>
      </c>
    </row>
    <row r="7" spans="1:6" ht="12.75" customHeight="1">
      <c r="A7" s="41" t="s">
        <v>69</v>
      </c>
      <c r="B7" s="19">
        <v>71</v>
      </c>
      <c r="C7" s="4">
        <v>12323</v>
      </c>
      <c r="D7" s="4">
        <v>547850</v>
      </c>
      <c r="E7" s="4">
        <v>3535810</v>
      </c>
      <c r="F7" s="23">
        <v>81.1</v>
      </c>
    </row>
    <row r="8" spans="1:6" ht="12.75" customHeight="1">
      <c r="A8" s="41" t="s">
        <v>72</v>
      </c>
      <c r="B8" s="19">
        <v>69</v>
      </c>
      <c r="C8" s="4">
        <v>12094</v>
      </c>
      <c r="D8" s="4">
        <v>511916</v>
      </c>
      <c r="E8" s="4">
        <v>3376419</v>
      </c>
      <c r="F8" s="23">
        <v>79.8</v>
      </c>
    </row>
    <row r="9" spans="1:6" ht="19.5" customHeight="1">
      <c r="A9" s="47" t="s">
        <v>82</v>
      </c>
      <c r="B9" s="47"/>
      <c r="C9" s="47"/>
      <c r="D9" s="47"/>
      <c r="E9" s="47"/>
      <c r="F9" s="47"/>
    </row>
    <row r="10" spans="1:6" ht="12.75" customHeight="1">
      <c r="A10" s="7" t="s">
        <v>1</v>
      </c>
      <c r="B10" s="19">
        <v>5</v>
      </c>
      <c r="C10" s="4">
        <v>728</v>
      </c>
      <c r="D10" s="4">
        <v>38080</v>
      </c>
      <c r="E10" s="4">
        <v>199097</v>
      </c>
      <c r="F10" s="23">
        <v>75.6</v>
      </c>
    </row>
    <row r="11" spans="1:6" ht="12.75" customHeight="1">
      <c r="A11" s="7" t="s">
        <v>2</v>
      </c>
      <c r="B11" s="19">
        <v>6</v>
      </c>
      <c r="C11" s="4">
        <v>626</v>
      </c>
      <c r="D11" s="4">
        <v>30207</v>
      </c>
      <c r="E11" s="4">
        <v>158623</v>
      </c>
      <c r="F11" s="23">
        <v>69.9</v>
      </c>
    </row>
    <row r="12" spans="1:6" ht="12.75" customHeight="1">
      <c r="A12" s="7" t="s">
        <v>6</v>
      </c>
      <c r="B12" s="19">
        <v>11</v>
      </c>
      <c r="C12" s="4">
        <v>2783</v>
      </c>
      <c r="D12" s="4">
        <v>123512</v>
      </c>
      <c r="E12" s="4">
        <v>798335</v>
      </c>
      <c r="F12" s="23">
        <v>83.4</v>
      </c>
    </row>
    <row r="13" spans="1:6" ht="12.75" customHeight="1">
      <c r="A13" s="7" t="s">
        <v>3</v>
      </c>
      <c r="B13" s="19">
        <v>5</v>
      </c>
      <c r="C13" s="4">
        <v>875</v>
      </c>
      <c r="D13" s="4">
        <v>23298</v>
      </c>
      <c r="E13" s="4">
        <v>233342</v>
      </c>
      <c r="F13" s="23">
        <v>78.6</v>
      </c>
    </row>
    <row r="14" spans="1:6" ht="12.75" customHeight="1">
      <c r="A14" s="7" t="s">
        <v>4</v>
      </c>
      <c r="B14" s="19">
        <v>11</v>
      </c>
      <c r="C14" s="4">
        <v>1874</v>
      </c>
      <c r="D14" s="4">
        <v>72314</v>
      </c>
      <c r="E14" s="4">
        <v>524325</v>
      </c>
      <c r="F14" s="23">
        <v>80.5</v>
      </c>
    </row>
    <row r="15" spans="1:6" ht="12.75" customHeight="1">
      <c r="A15" s="7" t="s">
        <v>5</v>
      </c>
      <c r="B15" s="19">
        <v>14</v>
      </c>
      <c r="C15" s="4">
        <v>3133</v>
      </c>
      <c r="D15" s="4">
        <v>121215</v>
      </c>
      <c r="E15" s="4">
        <v>908826</v>
      </c>
      <c r="F15" s="23">
        <v>83.3</v>
      </c>
    </row>
    <row r="16" spans="1:6" ht="12.75" customHeight="1">
      <c r="A16" s="7" t="s">
        <v>7</v>
      </c>
      <c r="B16" s="19">
        <v>5</v>
      </c>
      <c r="C16" s="4">
        <v>692</v>
      </c>
      <c r="D16" s="4">
        <v>34445</v>
      </c>
      <c r="E16" s="4">
        <v>182364</v>
      </c>
      <c r="F16" s="23">
        <v>73.9</v>
      </c>
    </row>
    <row r="17" spans="1:6" ht="12.75" customHeight="1">
      <c r="A17" s="7" t="s">
        <v>8</v>
      </c>
      <c r="B17" s="19">
        <v>5</v>
      </c>
      <c r="C17" s="4">
        <v>713</v>
      </c>
      <c r="D17" s="4">
        <v>31884</v>
      </c>
      <c r="E17" s="4">
        <v>183247</v>
      </c>
      <c r="F17" s="23">
        <v>70.8</v>
      </c>
    </row>
    <row r="18" spans="1:6" ht="12.75" customHeight="1">
      <c r="A18" s="7" t="s">
        <v>9</v>
      </c>
      <c r="B18" s="19">
        <v>7</v>
      </c>
      <c r="C18" s="4">
        <v>670</v>
      </c>
      <c r="D18" s="4">
        <v>36961</v>
      </c>
      <c r="E18" s="4">
        <v>188260</v>
      </c>
      <c r="F18" s="23">
        <v>78.8</v>
      </c>
    </row>
    <row r="19" spans="1:6" ht="19.5" customHeight="1">
      <c r="A19" s="47" t="s">
        <v>83</v>
      </c>
      <c r="B19" s="47"/>
      <c r="C19" s="47"/>
      <c r="D19" s="47"/>
      <c r="E19" s="47"/>
      <c r="F19" s="47"/>
    </row>
    <row r="20" spans="1:6" ht="12.75" customHeight="1">
      <c r="A20" s="7" t="s">
        <v>19</v>
      </c>
      <c r="B20" s="19">
        <v>269</v>
      </c>
      <c r="C20" s="4">
        <f>3856+92+1304+142+12223+57+12244+115+1766+9+4519+11+11995+99+5201+101</f>
        <v>53734</v>
      </c>
      <c r="D20" s="4">
        <v>2232338</v>
      </c>
      <c r="E20" s="4">
        <v>14934194</v>
      </c>
      <c r="F20" s="23">
        <v>83.31</v>
      </c>
    </row>
    <row r="21" spans="1:6" ht="12.75" customHeight="1">
      <c r="A21" s="7" t="s">
        <v>20</v>
      </c>
      <c r="B21" s="19">
        <f>+B22-B20</f>
        <v>376</v>
      </c>
      <c r="C21" s="4">
        <f>+C22-C20</f>
        <v>124199</v>
      </c>
      <c r="D21" s="4">
        <f>+D22-D20</f>
        <v>4444643</v>
      </c>
      <c r="E21" s="4">
        <f>+E22-E20</f>
        <v>36242842</v>
      </c>
      <c r="F21" s="23">
        <v>81.5</v>
      </c>
    </row>
    <row r="22" spans="1:6" s="5" customFormat="1" ht="12.75" customHeight="1">
      <c r="A22" s="7" t="s">
        <v>16</v>
      </c>
      <c r="B22" s="19">
        <v>645</v>
      </c>
      <c r="C22" s="4">
        <f>175458+2475</f>
        <v>177933</v>
      </c>
      <c r="D22" s="4">
        <v>6676981</v>
      </c>
      <c r="E22" s="4">
        <v>51177036</v>
      </c>
      <c r="F22" s="23">
        <v>82.6</v>
      </c>
    </row>
    <row r="23" spans="1:6" s="5" customFormat="1" ht="21.75" customHeight="1">
      <c r="A23" s="18" t="s">
        <v>36</v>
      </c>
      <c r="B23" s="24">
        <f>+B8/B22*100</f>
        <v>10.69767441860465</v>
      </c>
      <c r="C23" s="24">
        <f>+C8/C22*100</f>
        <v>6.79694042139457</v>
      </c>
      <c r="D23" s="24">
        <f>+D8/D22*100</f>
        <v>7.666878189409256</v>
      </c>
      <c r="E23" s="24">
        <f>+E8/E22*100</f>
        <v>6.597527453524273</v>
      </c>
      <c r="F23" s="40" t="s">
        <v>32</v>
      </c>
    </row>
    <row r="24" spans="1:6" ht="19.5" customHeight="1">
      <c r="A24" s="47" t="s">
        <v>18</v>
      </c>
      <c r="B24" s="47"/>
      <c r="C24" s="47"/>
      <c r="D24" s="47"/>
      <c r="E24" s="47"/>
      <c r="F24" s="47"/>
    </row>
    <row r="25" spans="1:6" ht="15" customHeight="1">
      <c r="A25" s="47" t="s">
        <v>10</v>
      </c>
      <c r="B25" s="47"/>
      <c r="C25" s="47"/>
      <c r="D25" s="47"/>
      <c r="E25" s="47"/>
      <c r="F25" s="47"/>
    </row>
    <row r="26" spans="1:6" ht="12.75" customHeight="1">
      <c r="A26" s="41" t="s">
        <v>67</v>
      </c>
      <c r="B26" s="19">
        <v>65</v>
      </c>
      <c r="C26" s="4">
        <v>3993</v>
      </c>
      <c r="D26" s="4">
        <v>130229</v>
      </c>
      <c r="E26" s="4">
        <v>735317</v>
      </c>
      <c r="F26" s="25">
        <v>60.6</v>
      </c>
    </row>
    <row r="27" spans="1:6" ht="12.75" customHeight="1">
      <c r="A27" s="41" t="s">
        <v>68</v>
      </c>
      <c r="B27" s="19">
        <v>62</v>
      </c>
      <c r="C27" s="4">
        <v>3997</v>
      </c>
      <c r="D27" s="4">
        <v>140479</v>
      </c>
      <c r="E27" s="4">
        <v>829462</v>
      </c>
      <c r="F27" s="23">
        <v>58.56</v>
      </c>
    </row>
    <row r="28" spans="1:6" ht="12.75" customHeight="1">
      <c r="A28" s="41" t="s">
        <v>69</v>
      </c>
      <c r="B28" s="19">
        <v>65</v>
      </c>
      <c r="C28" s="4">
        <v>3993</v>
      </c>
      <c r="D28" s="4">
        <v>130229</v>
      </c>
      <c r="E28" s="4">
        <v>735317</v>
      </c>
      <c r="F28" s="23">
        <v>53.5</v>
      </c>
    </row>
    <row r="29" spans="1:6" ht="12.75" customHeight="1">
      <c r="A29" s="41" t="s">
        <v>72</v>
      </c>
      <c r="B29" s="19">
        <v>64</v>
      </c>
      <c r="C29" s="4">
        <v>4323</v>
      </c>
      <c r="D29" s="4">
        <v>136610</v>
      </c>
      <c r="E29" s="4">
        <v>791412</v>
      </c>
      <c r="F29" s="23">
        <v>56.3</v>
      </c>
    </row>
    <row r="30" spans="1:6" ht="19.5" customHeight="1">
      <c r="A30" s="47" t="s">
        <v>82</v>
      </c>
      <c r="B30" s="47"/>
      <c r="C30" s="47"/>
      <c r="D30" s="47"/>
      <c r="E30" s="47"/>
      <c r="F30" s="47"/>
    </row>
    <row r="31" spans="1:6" ht="12.75" customHeight="1">
      <c r="A31" s="7" t="s">
        <v>1</v>
      </c>
      <c r="B31" s="19">
        <v>2</v>
      </c>
      <c r="C31" s="4">
        <v>148</v>
      </c>
      <c r="D31" s="4">
        <v>5861</v>
      </c>
      <c r="E31" s="4">
        <v>21940</v>
      </c>
      <c r="F31" s="23">
        <v>44.3</v>
      </c>
    </row>
    <row r="32" spans="1:6" ht="12.75" customHeight="1">
      <c r="A32" s="7" t="s">
        <v>2</v>
      </c>
      <c r="B32" s="19">
        <v>2</v>
      </c>
      <c r="C32" s="4">
        <v>132</v>
      </c>
      <c r="D32" s="4">
        <v>5317</v>
      </c>
      <c r="E32" s="4">
        <v>23344</v>
      </c>
      <c r="F32" s="23">
        <v>55.8</v>
      </c>
    </row>
    <row r="33" spans="1:6" ht="12.75" customHeight="1">
      <c r="A33" s="7" t="s">
        <v>6</v>
      </c>
      <c r="B33" s="19">
        <v>23</v>
      </c>
      <c r="C33" s="4">
        <v>1347</v>
      </c>
      <c r="D33" s="4">
        <v>40635</v>
      </c>
      <c r="E33" s="4">
        <v>251134</v>
      </c>
      <c r="F33" s="23">
        <v>56.6</v>
      </c>
    </row>
    <row r="34" spans="1:6" ht="12.75" customHeight="1">
      <c r="A34" s="7" t="s">
        <v>3</v>
      </c>
      <c r="B34" s="19" t="s">
        <v>32</v>
      </c>
      <c r="C34" s="19" t="s">
        <v>32</v>
      </c>
      <c r="D34" s="19" t="s">
        <v>32</v>
      </c>
      <c r="E34" s="19" t="s">
        <v>32</v>
      </c>
      <c r="F34" s="19" t="s">
        <v>32</v>
      </c>
    </row>
    <row r="35" spans="1:6" ht="12.75" customHeight="1">
      <c r="A35" s="7" t="s">
        <v>4</v>
      </c>
      <c r="B35" s="19">
        <v>10</v>
      </c>
      <c r="C35" s="4">
        <v>743</v>
      </c>
      <c r="D35" s="4">
        <v>24615</v>
      </c>
      <c r="E35" s="4">
        <v>161813</v>
      </c>
      <c r="F35" s="23">
        <v>66</v>
      </c>
    </row>
    <row r="36" spans="1:6" ht="12.75" customHeight="1">
      <c r="A36" s="7" t="s">
        <v>5</v>
      </c>
      <c r="B36" s="19">
        <v>18</v>
      </c>
      <c r="C36" s="4">
        <v>1316</v>
      </c>
      <c r="D36" s="4">
        <v>43949</v>
      </c>
      <c r="E36" s="4">
        <v>236115</v>
      </c>
      <c r="F36" s="23">
        <v>54.6</v>
      </c>
    </row>
    <row r="37" spans="1:6" ht="12.75" customHeight="1">
      <c r="A37" s="7" t="s">
        <v>7</v>
      </c>
      <c r="B37" s="19">
        <v>1</v>
      </c>
      <c r="C37" s="4">
        <v>83</v>
      </c>
      <c r="D37" s="4">
        <v>1559</v>
      </c>
      <c r="E37" s="4">
        <v>11889</v>
      </c>
      <c r="F37" s="23">
        <v>53.3</v>
      </c>
    </row>
    <row r="38" spans="1:6" ht="12.75" customHeight="1">
      <c r="A38" s="7" t="s">
        <v>8</v>
      </c>
      <c r="B38" s="19">
        <v>5</v>
      </c>
      <c r="C38" s="4">
        <v>385</v>
      </c>
      <c r="D38" s="4">
        <v>9247</v>
      </c>
      <c r="E38" s="4">
        <v>56904</v>
      </c>
      <c r="F38" s="23">
        <v>48.5</v>
      </c>
    </row>
    <row r="39" spans="1:6" ht="12.75" customHeight="1">
      <c r="A39" s="7" t="s">
        <v>9</v>
      </c>
      <c r="B39" s="19">
        <v>3</v>
      </c>
      <c r="C39" s="4">
        <v>169</v>
      </c>
      <c r="D39" s="4">
        <v>5427</v>
      </c>
      <c r="E39" s="4">
        <v>28273</v>
      </c>
      <c r="F39" s="23">
        <v>53.4</v>
      </c>
    </row>
    <row r="40" spans="1:6" ht="19.5" customHeight="1">
      <c r="A40" s="47" t="s">
        <v>83</v>
      </c>
      <c r="B40" s="47"/>
      <c r="C40" s="47"/>
      <c r="D40" s="47"/>
      <c r="E40" s="47"/>
      <c r="F40" s="47"/>
    </row>
    <row r="41" spans="1:6" ht="12.75" customHeight="1">
      <c r="A41" s="7" t="s">
        <v>19</v>
      </c>
      <c r="B41" s="19">
        <f>16+69+36+38+64+12</f>
        <v>235</v>
      </c>
      <c r="C41" s="19">
        <v>18747</v>
      </c>
      <c r="D41" s="4">
        <v>581948</v>
      </c>
      <c r="E41" s="4">
        <v>4193493</v>
      </c>
      <c r="F41" s="23">
        <v>67.1</v>
      </c>
    </row>
    <row r="42" spans="1:6" ht="12.75" customHeight="1">
      <c r="A42" s="7" t="s">
        <v>20</v>
      </c>
      <c r="B42" s="19">
        <f>+B43-B41</f>
        <v>306</v>
      </c>
      <c r="C42" s="19">
        <f>+C43-C41</f>
        <v>28438</v>
      </c>
      <c r="D42" s="4">
        <f>+D43-D41</f>
        <v>635249</v>
      </c>
      <c r="E42" s="4">
        <f>+E43-E41</f>
        <v>7349863</v>
      </c>
      <c r="F42" s="23">
        <v>75</v>
      </c>
    </row>
    <row r="43" spans="1:6" s="5" customFormat="1" ht="12.75" customHeight="1">
      <c r="A43" s="7" t="s">
        <v>16</v>
      </c>
      <c r="B43" s="19">
        <v>541</v>
      </c>
      <c r="C43" s="19">
        <v>47185</v>
      </c>
      <c r="D43" s="4">
        <v>1217197</v>
      </c>
      <c r="E43" s="4">
        <v>11543356</v>
      </c>
      <c r="F43" s="23">
        <v>71.9</v>
      </c>
    </row>
    <row r="44" spans="1:6" s="5" customFormat="1" ht="21.75" customHeight="1">
      <c r="A44" s="18" t="s">
        <v>36</v>
      </c>
      <c r="B44" s="24">
        <f>+B29/B43*100</f>
        <v>11.829944547134936</v>
      </c>
      <c r="C44" s="24">
        <f>+C29/C43*100</f>
        <v>9.161809897213097</v>
      </c>
      <c r="D44" s="24">
        <f>+D29/D43*100</f>
        <v>11.223327037447513</v>
      </c>
      <c r="E44" s="24">
        <f>+E29/E43*100</f>
        <v>6.855995778004248</v>
      </c>
      <c r="F44" s="40" t="s">
        <v>32</v>
      </c>
    </row>
    <row r="45" spans="1:6" ht="12.75">
      <c r="A45" s="10"/>
      <c r="B45" s="6"/>
      <c r="C45" s="6"/>
      <c r="D45" s="6"/>
      <c r="E45" s="6"/>
      <c r="F45" s="6"/>
    </row>
    <row r="46" spans="1:6" ht="13.5" customHeight="1">
      <c r="A46" s="7" t="s">
        <v>21</v>
      </c>
      <c r="B46" s="7"/>
      <c r="C46" s="7"/>
      <c r="D46" s="7"/>
      <c r="E46" s="7"/>
      <c r="F46" s="7"/>
    </row>
  </sheetData>
  <sheetProtection/>
  <mergeCells count="8">
    <mergeCell ref="A30:F30"/>
    <mergeCell ref="A40:F40"/>
    <mergeCell ref="A3:F3"/>
    <mergeCell ref="A4:F4"/>
    <mergeCell ref="A9:F9"/>
    <mergeCell ref="A19:F19"/>
    <mergeCell ref="A24:F24"/>
    <mergeCell ref="A25:F25"/>
  </mergeCells>
  <printOptions horizontalCentered="1" verticalCentered="1"/>
  <pageMargins left="0.7874015748031497" right="0.7874015748031497" top="0.55" bottom="0.56" header="0.5118110236220472" footer="0.5118110236220472"/>
  <pageSetup fitToHeight="3" horizontalDpi="600" verticalDpi="600" orientation="portrait" paperSize="9" r:id="rId2"/>
  <ignoredErrors>
    <ignoredError sqref="A5:F8 A26:F29 A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21" sqref="F21"/>
    </sheetView>
  </sheetViews>
  <sheetFormatPr defaultColWidth="8.66015625" defaultRowHeight="20.25"/>
  <cols>
    <col min="1" max="1" width="14.08203125" style="1" customWidth="1"/>
    <col min="2" max="6" width="8.41015625" style="1" customWidth="1"/>
    <col min="7" max="16384" width="8.83203125" style="1" customWidth="1"/>
  </cols>
  <sheetData>
    <row r="1" ht="19.5" customHeight="1">
      <c r="A1" s="8" t="s">
        <v>50</v>
      </c>
    </row>
    <row r="2" spans="1:6" ht="34.5" customHeight="1">
      <c r="A2" s="20"/>
      <c r="B2" s="26">
        <v>2007</v>
      </c>
      <c r="C2" s="26">
        <v>2008</v>
      </c>
      <c r="D2" s="26">
        <v>2009</v>
      </c>
      <c r="E2" s="26">
        <v>2010</v>
      </c>
      <c r="F2" s="26">
        <v>2011</v>
      </c>
    </row>
    <row r="3" spans="1:6" ht="24.75" customHeight="1">
      <c r="A3" s="46" t="s">
        <v>10</v>
      </c>
      <c r="B3" s="46"/>
      <c r="C3" s="46"/>
      <c r="D3" s="46"/>
      <c r="E3" s="46"/>
      <c r="F3" s="46"/>
    </row>
    <row r="4" spans="1:6" ht="15.75" customHeight="1">
      <c r="A4" s="21" t="s">
        <v>39</v>
      </c>
      <c r="B4" s="11">
        <v>8327086</v>
      </c>
      <c r="C4" s="11">
        <v>8279633</v>
      </c>
      <c r="D4" s="11">
        <v>8393186</v>
      </c>
      <c r="E4" s="11">
        <v>8510839</v>
      </c>
      <c r="F4" s="11">
        <v>8732121</v>
      </c>
    </row>
    <row r="5" spans="1:6" ht="15.75" customHeight="1">
      <c r="A5" s="42" t="s">
        <v>40</v>
      </c>
      <c r="B5" s="11">
        <v>1658</v>
      </c>
      <c r="C5" s="11">
        <v>1645</v>
      </c>
      <c r="D5" s="11">
        <v>1665</v>
      </c>
      <c r="E5" s="11">
        <v>1686</v>
      </c>
      <c r="F5" s="11">
        <v>1729</v>
      </c>
    </row>
    <row r="6" spans="1:6" ht="15.75" customHeight="1">
      <c r="A6" s="42" t="s">
        <v>41</v>
      </c>
      <c r="B6" s="11">
        <v>-8472527</v>
      </c>
      <c r="C6" s="11">
        <v>-8386370</v>
      </c>
      <c r="D6" s="11">
        <v>-8512318</v>
      </c>
      <c r="E6" s="11">
        <v>-8609215</v>
      </c>
      <c r="F6" s="11">
        <v>-8828762</v>
      </c>
    </row>
    <row r="7" spans="1:6" ht="15.75" customHeight="1">
      <c r="A7" s="42" t="s">
        <v>42</v>
      </c>
      <c r="B7" s="11">
        <v>8097346</v>
      </c>
      <c r="C7" s="11">
        <v>8323663</v>
      </c>
      <c r="D7" s="11">
        <v>8518038</v>
      </c>
      <c r="E7" s="11">
        <v>8778793</v>
      </c>
      <c r="F7" s="11">
        <v>8930427</v>
      </c>
    </row>
    <row r="8" spans="1:6" ht="15.75" customHeight="1">
      <c r="A8" s="42" t="s">
        <v>43</v>
      </c>
      <c r="B8" s="11">
        <v>-198697</v>
      </c>
      <c r="C8" s="11">
        <v>-198884</v>
      </c>
      <c r="D8" s="11">
        <v>-205720</v>
      </c>
      <c r="E8" s="11">
        <v>-200894</v>
      </c>
      <c r="F8" s="11">
        <v>-200894</v>
      </c>
    </row>
    <row r="9" spans="1:6" ht="15.75" customHeight="1">
      <c r="A9" s="42" t="s">
        <v>44</v>
      </c>
      <c r="B9" s="11">
        <f>SUM(B6:B8)</f>
        <v>-573878</v>
      </c>
      <c r="C9" s="11">
        <f>SUM(C6:C8)</f>
        <v>-261591</v>
      </c>
      <c r="D9" s="11">
        <f>SUM(D6:D8)</f>
        <v>-200000</v>
      </c>
      <c r="E9" s="11">
        <f>SUM(E6:E8)</f>
        <v>-31316</v>
      </c>
      <c r="F9" s="11">
        <f>SUM(F6:F8)</f>
        <v>-99229</v>
      </c>
    </row>
    <row r="10" spans="1:6" ht="15.75" customHeight="1">
      <c r="A10" s="1" t="s">
        <v>66</v>
      </c>
      <c r="B10" s="11">
        <v>-114</v>
      </c>
      <c r="C10" s="11">
        <v>-52</v>
      </c>
      <c r="D10" s="11">
        <v>-40</v>
      </c>
      <c r="E10" s="11">
        <v>-6</v>
      </c>
      <c r="F10" s="11">
        <v>-20</v>
      </c>
    </row>
    <row r="11" spans="1:6" ht="18" customHeight="1">
      <c r="A11" s="47" t="s">
        <v>19</v>
      </c>
      <c r="B11" s="47"/>
      <c r="C11" s="47"/>
      <c r="D11" s="47"/>
      <c r="E11" s="47"/>
      <c r="F11" s="47"/>
    </row>
    <row r="12" spans="1:6" ht="15.75" customHeight="1">
      <c r="A12" s="21" t="s">
        <v>39</v>
      </c>
      <c r="B12" s="11">
        <v>34844908</v>
      </c>
      <c r="C12" s="11">
        <v>35682773</v>
      </c>
      <c r="D12" s="11">
        <v>36288234</v>
      </c>
      <c r="E12" s="11">
        <v>36396922</v>
      </c>
      <c r="F12" s="11">
        <v>36286460</v>
      </c>
    </row>
    <row r="13" spans="1:6" ht="15.75" customHeight="1">
      <c r="A13" s="21" t="s">
        <v>40</v>
      </c>
      <c r="B13" s="11">
        <v>1673</v>
      </c>
      <c r="C13" s="11">
        <f>C12/20856244*1000</f>
        <v>1710.8916159592302</v>
      </c>
      <c r="D13" s="11">
        <v>1738</v>
      </c>
      <c r="E13" s="11">
        <f>E12/20912859*1000</f>
        <v>1740.4087121708228</v>
      </c>
      <c r="F13" s="11">
        <v>1735</v>
      </c>
    </row>
    <row r="14" spans="1:6" ht="15.75" customHeight="1">
      <c r="A14" s="1" t="s">
        <v>41</v>
      </c>
      <c r="B14" s="11">
        <v>-35421518</v>
      </c>
      <c r="C14" s="11">
        <v>-36264795</v>
      </c>
      <c r="D14" s="11">
        <v>-36818916</v>
      </c>
      <c r="E14" s="11">
        <v>-36950037</v>
      </c>
      <c r="F14" s="11">
        <v>-37002268</v>
      </c>
    </row>
    <row r="15" spans="1:6" ht="15.75" customHeight="1">
      <c r="A15" s="1" t="s">
        <v>42</v>
      </c>
      <c r="B15" s="11">
        <v>34203116</v>
      </c>
      <c r="C15" s="11">
        <v>35200204</v>
      </c>
      <c r="D15" s="11">
        <v>35909511</v>
      </c>
      <c r="E15" s="11">
        <v>36802015</v>
      </c>
      <c r="F15" s="11">
        <v>37028610</v>
      </c>
    </row>
    <row r="16" spans="1:6" ht="15.75" customHeight="1">
      <c r="A16" s="1" t="s">
        <v>43</v>
      </c>
      <c r="B16" s="11">
        <v>-960021</v>
      </c>
      <c r="C16" s="11">
        <v>-978516</v>
      </c>
      <c r="D16" s="11">
        <v>-1022839</v>
      </c>
      <c r="E16" s="11">
        <v>-998108</v>
      </c>
      <c r="F16" s="11">
        <v>-998108</v>
      </c>
    </row>
    <row r="17" spans="1:6" ht="15.75" customHeight="1">
      <c r="A17" s="1" t="s">
        <v>44</v>
      </c>
      <c r="B17" s="11">
        <f>B15+B14+B16</f>
        <v>-2178423</v>
      </c>
      <c r="C17" s="11">
        <f>C15+C14+C16</f>
        <v>-2043107</v>
      </c>
      <c r="D17" s="11">
        <f>D15+D14+D16</f>
        <v>-1932244</v>
      </c>
      <c r="E17" s="11">
        <f>E15+E14+E16</f>
        <v>-1146130</v>
      </c>
      <c r="F17" s="11">
        <f>F15+F14+F16</f>
        <v>-971766</v>
      </c>
    </row>
    <row r="18" spans="1:6" ht="15.75" customHeight="1">
      <c r="A18" s="1" t="s">
        <v>66</v>
      </c>
      <c r="B18" s="11">
        <v>-105</v>
      </c>
      <c r="C18" s="11">
        <v>-98</v>
      </c>
      <c r="D18" s="11">
        <v>-92</v>
      </c>
      <c r="E18" s="11">
        <f>E17/20912859*1000</f>
        <v>-54.80503646105968</v>
      </c>
      <c r="F18" s="39">
        <v>-46</v>
      </c>
    </row>
    <row r="19" spans="1:6" ht="18" customHeight="1">
      <c r="A19" s="47" t="s">
        <v>20</v>
      </c>
      <c r="B19" s="47"/>
      <c r="C19" s="47"/>
      <c r="D19" s="47"/>
      <c r="E19" s="47"/>
      <c r="F19" s="47"/>
    </row>
    <row r="20" spans="1:6" ht="15.75" customHeight="1">
      <c r="A20" s="21" t="s">
        <v>39</v>
      </c>
      <c r="B20" s="11">
        <f>B28-B12</f>
        <v>68442829</v>
      </c>
      <c r="C20" s="11">
        <f>C28-C12</f>
        <v>71276823</v>
      </c>
      <c r="D20" s="11">
        <f>D28-D12</f>
        <v>73315826</v>
      </c>
      <c r="E20" s="11">
        <f>E28-E12</f>
        <v>74373086</v>
      </c>
      <c r="F20" s="11">
        <f>F28-F12</f>
        <v>75962155</v>
      </c>
    </row>
    <row r="21" spans="1:6" ht="15.75" customHeight="1">
      <c r="A21" s="21" t="s">
        <v>40</v>
      </c>
      <c r="B21" s="11">
        <v>1764</v>
      </c>
      <c r="C21" s="11">
        <f>C20/39188824*1000</f>
        <v>1818.8048459938477</v>
      </c>
      <c r="D21" s="11">
        <v>1858</v>
      </c>
      <c r="E21" s="11">
        <f>E20/39713583*1000</f>
        <v>1872.736740978521</v>
      </c>
      <c r="F21" s="11">
        <f>F20/39913044*1000</f>
        <v>1903.1912223983718</v>
      </c>
    </row>
    <row r="22" spans="1:6" ht="15.75" customHeight="1">
      <c r="A22" s="1" t="s">
        <v>41</v>
      </c>
      <c r="B22" s="11">
        <f aca="true" t="shared" si="0" ref="B22:F23">B30-B14</f>
        <v>-70154027</v>
      </c>
      <c r="C22" s="11">
        <f t="shared" si="0"/>
        <v>-72427471</v>
      </c>
      <c r="D22" s="11">
        <f t="shared" si="0"/>
        <v>-74907116</v>
      </c>
      <c r="E22" s="11">
        <f t="shared" si="0"/>
        <v>-75918632</v>
      </c>
      <c r="F22" s="11">
        <f t="shared" si="0"/>
        <v>-77048762</v>
      </c>
    </row>
    <row r="23" spans="1:6" ht="15.75" customHeight="1">
      <c r="A23" s="1" t="s">
        <v>42</v>
      </c>
      <c r="B23" s="11">
        <f t="shared" si="0"/>
        <v>67663116</v>
      </c>
      <c r="C23" s="11">
        <f t="shared" si="0"/>
        <v>69834112</v>
      </c>
      <c r="D23" s="11">
        <f t="shared" si="0"/>
        <v>72452296</v>
      </c>
      <c r="E23" s="11">
        <f t="shared" si="0"/>
        <v>73860640</v>
      </c>
      <c r="F23" s="11">
        <f t="shared" si="0"/>
        <v>75242991</v>
      </c>
    </row>
    <row r="24" spans="1:6" ht="15.75" customHeight="1">
      <c r="A24" s="1" t="s">
        <v>43</v>
      </c>
      <c r="B24" s="11">
        <v>960021</v>
      </c>
      <c r="C24" s="11">
        <v>978516</v>
      </c>
      <c r="D24" s="11">
        <v>1022839</v>
      </c>
      <c r="E24" s="11">
        <v>998180</v>
      </c>
      <c r="F24" s="11">
        <v>998180</v>
      </c>
    </row>
    <row r="25" spans="1:6" ht="15.75" customHeight="1">
      <c r="A25" s="1" t="s">
        <v>44</v>
      </c>
      <c r="B25" s="11">
        <f>B23+B22+B24</f>
        <v>-1530890</v>
      </c>
      <c r="C25" s="11">
        <f>C23+C22+C24</f>
        <v>-1614843</v>
      </c>
      <c r="D25" s="11">
        <f>D23+D22+D24</f>
        <v>-1431981</v>
      </c>
      <c r="E25" s="11">
        <f>E23+E22+E24</f>
        <v>-1059812</v>
      </c>
      <c r="F25" s="11">
        <f>F23+F22+F24</f>
        <v>-807591</v>
      </c>
    </row>
    <row r="26" spans="1:6" ht="15.75" customHeight="1">
      <c r="A26" s="1" t="s">
        <v>66</v>
      </c>
      <c r="B26" s="11">
        <v>-88.9</v>
      </c>
      <c r="C26" s="11">
        <f>C25/39188824*1000</f>
        <v>-41.206722610507526</v>
      </c>
      <c r="D26" s="11">
        <f>D25/39458899*1000</f>
        <v>-36.29044490065473</v>
      </c>
      <c r="E26" s="11">
        <f>E25/39713583*1000</f>
        <v>-26.68638586450384</v>
      </c>
      <c r="F26" s="11">
        <f>F25/39913044*1000</f>
        <v>-20.233761173414887</v>
      </c>
    </row>
    <row r="27" spans="1:6" ht="18" customHeight="1">
      <c r="A27" s="47" t="s">
        <v>16</v>
      </c>
      <c r="B27" s="47"/>
      <c r="C27" s="47"/>
      <c r="D27" s="47"/>
      <c r="E27" s="47"/>
      <c r="F27" s="47"/>
    </row>
    <row r="28" spans="1:6" ht="15.75" customHeight="1">
      <c r="A28" s="21" t="s">
        <v>39</v>
      </c>
      <c r="B28" s="11">
        <v>103287737</v>
      </c>
      <c r="C28" s="11">
        <v>106959596</v>
      </c>
      <c r="D28" s="11">
        <v>109604060</v>
      </c>
      <c r="E28" s="11">
        <v>110770008</v>
      </c>
      <c r="F28" s="11">
        <v>112248615</v>
      </c>
    </row>
    <row r="29" spans="1:6" ht="15.75" customHeight="1">
      <c r="A29" s="21" t="s">
        <v>40</v>
      </c>
      <c r="B29" s="11">
        <v>1740</v>
      </c>
      <c r="C29" s="11">
        <v>1782</v>
      </c>
      <c r="D29" s="11">
        <v>1821</v>
      </c>
      <c r="E29" s="11">
        <v>1831</v>
      </c>
      <c r="F29" s="11">
        <v>1851</v>
      </c>
    </row>
    <row r="30" spans="1:6" ht="15.75" customHeight="1">
      <c r="A30" s="1" t="s">
        <v>41</v>
      </c>
      <c r="B30" s="11">
        <v>-105575545</v>
      </c>
      <c r="C30" s="11">
        <v>-108692266</v>
      </c>
      <c r="D30" s="11">
        <v>-111726032</v>
      </c>
      <c r="E30" s="11">
        <v>-112868669</v>
      </c>
      <c r="F30" s="11">
        <v>-114051030</v>
      </c>
    </row>
    <row r="31" spans="1:6" ht="15.75" customHeight="1">
      <c r="A31" s="1" t="s">
        <v>42</v>
      </c>
      <c r="B31" s="11">
        <v>101866232</v>
      </c>
      <c r="C31" s="11">
        <v>105034316</v>
      </c>
      <c r="D31" s="11">
        <v>108361807</v>
      </c>
      <c r="E31" s="11">
        <v>110662655</v>
      </c>
      <c r="F31" s="11">
        <v>112271601</v>
      </c>
    </row>
    <row r="32" spans="1:6" ht="15.75" customHeight="1">
      <c r="A32" s="1" t="s">
        <v>43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</row>
    <row r="33" spans="1:6" ht="15.75" customHeight="1">
      <c r="A33" s="1" t="s">
        <v>44</v>
      </c>
      <c r="B33" s="11">
        <f>B30+B31+B32</f>
        <v>-3709313</v>
      </c>
      <c r="C33" s="11">
        <f>C30+C31+C32</f>
        <v>-3657950</v>
      </c>
      <c r="D33" s="11">
        <f>D30+D31+D32</f>
        <v>-3364225</v>
      </c>
      <c r="E33" s="11">
        <f>E30+E31+E32</f>
        <v>-2206014</v>
      </c>
      <c r="F33" s="11">
        <f>F30+F31+F32</f>
        <v>-1779429</v>
      </c>
    </row>
    <row r="34" spans="1:6" ht="15.75" customHeight="1">
      <c r="A34" s="1" t="s">
        <v>66</v>
      </c>
      <c r="B34" s="11">
        <v>-62</v>
      </c>
      <c r="C34" s="11">
        <v>-61</v>
      </c>
      <c r="D34" s="11">
        <v>-56</v>
      </c>
      <c r="E34" s="11">
        <v>-36</v>
      </c>
      <c r="F34" s="11">
        <v>-29</v>
      </c>
    </row>
    <row r="35" spans="1:6" ht="12.75" customHeight="1">
      <c r="A35" s="22"/>
      <c r="B35" s="6"/>
      <c r="C35" s="6"/>
      <c r="D35" s="6"/>
      <c r="E35" s="22"/>
      <c r="F35" s="22"/>
    </row>
    <row r="36" ht="13.5" customHeight="1">
      <c r="A36" s="1" t="s">
        <v>49</v>
      </c>
    </row>
    <row r="39" ht="12.75" customHeight="1"/>
  </sheetData>
  <sheetProtection/>
  <mergeCells count="4">
    <mergeCell ref="A3:F3"/>
    <mergeCell ref="A11:F11"/>
    <mergeCell ref="A19:F19"/>
    <mergeCell ref="A27:F2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B9:D9 E9:F9" formulaRange="1"/>
    <ignoredError sqref="E21:F21 C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di statistica</dc:creator>
  <cp:keywords/>
  <dc:description/>
  <cp:lastModifiedBy>Rosalia Giambrone</cp:lastModifiedBy>
  <cp:lastPrinted>2012-11-27T11:11:02Z</cp:lastPrinted>
  <dcterms:created xsi:type="dcterms:W3CDTF">2006-07-11T22:35:54Z</dcterms:created>
  <dcterms:modified xsi:type="dcterms:W3CDTF">2012-11-27T11:13:17Z</dcterms:modified>
  <cp:category/>
  <cp:version/>
  <cp:contentType/>
  <cp:contentStatus/>
</cp:coreProperties>
</file>